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mc:AlternateContent xmlns:mc="http://schemas.openxmlformats.org/markup-compatibility/2006">
    <mc:Choice Requires="x15">
      <x15ac:absPath xmlns:x15ac="http://schemas.microsoft.com/office/spreadsheetml/2010/11/ac" url="M:\Statistikk og analyse\HMoseby\Kvartalstatistikkene\Skadestatistikk\Rapport\"/>
    </mc:Choice>
  </mc:AlternateContent>
  <xr:revisionPtr revIDLastSave="0" documentId="13_ncr:1_{5A95C4BC-3C79-433A-92F8-DA10A331A690}" xr6:coauthVersionLast="47" xr6:coauthVersionMax="47" xr10:uidLastSave="{00000000-0000-0000-0000-000000000000}"/>
  <bookViews>
    <workbookView xWindow="-108" yWindow="-108" windowWidth="30936" windowHeight="16776" tabRatio="994" xr2:uid="{00000000-000D-0000-FFFF-FFFF00000000}"/>
  </bookViews>
  <sheets>
    <sheet name="Forside" sheetId="46" r:id="rId1"/>
    <sheet name="Innhold" sheetId="21" r:id="rId2"/>
    <sheet name="Tab1" sheetId="23" r:id="rId3"/>
    <sheet name="Tab2" sheetId="19" r:id="rId4"/>
    <sheet name="Tab3" sheetId="1" r:id="rId5"/>
    <sheet name="Tab4" sheetId="2" r:id="rId6"/>
    <sheet name="Tab5" sheetId="4" r:id="rId7"/>
    <sheet name="Tab6" sheetId="5" r:id="rId8"/>
    <sheet name="Tab7" sheetId="6" r:id="rId9"/>
    <sheet name="Tab8" sheetId="7" r:id="rId10"/>
    <sheet name="Tab9" sheetId="8" r:id="rId11"/>
    <sheet name="Tab10" sheetId="9" r:id="rId12"/>
    <sheet name="Tab11" sheetId="10" r:id="rId13"/>
    <sheet name="Tab12" sheetId="12" r:id="rId14"/>
    <sheet name="Tab13" sheetId="13" r:id="rId15"/>
    <sheet name="Tab14" sheetId="14" r:id="rId16"/>
    <sheet name="Tab15" sheetId="43" r:id="rId17"/>
    <sheet name="Tab16" sheetId="44" r:id="rId18"/>
    <sheet name="Tab17" sheetId="45" r:id="rId19"/>
    <sheet name="Tab18" sheetId="15" r:id="rId20"/>
    <sheet name="Tab19" sheetId="16" r:id="rId21"/>
    <sheet name="Tab20" sheetId="17" r:id="rId22"/>
    <sheet name="Tab21" sheetId="24" r:id="rId23"/>
  </sheets>
  <externalReferences>
    <externalReference r:id="rId24"/>
  </externalReferences>
  <definedNames>
    <definedName name="_xlnm._FilterDatabase" localSheetId="3" hidden="1">'Tab2'!$A$2</definedName>
    <definedName name="DATA_0">#REF!</definedName>
    <definedName name="DATA_AN">#REF!</definedName>
    <definedName name="DATA_B">#REF!</definedName>
    <definedName name="DATA_BEH">#REF!</definedName>
    <definedName name="DATA_BKN">#REF!</definedName>
    <definedName name="DATA_BKP">#REF!</definedName>
    <definedName name="DATA_FB">#REF!</definedName>
    <definedName name="DATA_K">#REF!</definedName>
    <definedName name="DATA_M1">#REF!</definedName>
    <definedName name="DATA_M2">#REF!</definedName>
    <definedName name="DATA_P">#REF!</definedName>
    <definedName name="DATA_RS">#REF!</definedName>
    <definedName name="Dato_1årsiden">[1]Tab5!$C$6</definedName>
    <definedName name="Dato_2årsiden">[1]Tab5!$B$6</definedName>
    <definedName name="Dato_nå">[1]Tab5!$D$6</definedName>
    <definedName name="hittil_i_aar">'Tab3'!$B$8</definedName>
    <definedName name="kvartal" localSheetId="0">#REF!</definedName>
    <definedName name="kvartal">#REF!</definedName>
    <definedName name="_xlnm.Print_Area" localSheetId="3">'Tab2'!$A$1:$AJ$62</definedName>
    <definedName name="_xlnm.Print_Area" localSheetId="4">'Tab3'!$A$1:$H$62</definedName>
    <definedName name="_xlnm.Print_Area">'Tab9'!$A$4:$H$62</definedName>
    <definedName name="pros_1">'Tab3'!$H$6</definedName>
    <definedName name="pros_2">'Tab3'!$G$6</definedName>
    <definedName name="aar">'Tab3'!$E$6</definedName>
    <definedName name="aar_1">'Tab3'!$D$6</definedName>
    <definedName name="aar_2">'Tab3'!$C$6</definedName>
    <definedName name="aaret_i_alt">'Tab3'!$B$7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41" i="19" l="1"/>
  <c r="L239" i="19" s="1"/>
  <c r="M241" i="19"/>
  <c r="M239" i="19" s="1"/>
  <c r="O241" i="19"/>
  <c r="O239" i="19" s="1"/>
  <c r="P241" i="19"/>
  <c r="P239" i="19" s="1"/>
  <c r="R241" i="19"/>
  <c r="R239" i="19" s="1"/>
  <c r="S241" i="19"/>
  <c r="S239" i="19" s="1"/>
  <c r="Q237" i="19" l="1"/>
  <c r="T237" i="19"/>
  <c r="N237" i="19"/>
  <c r="D237" i="19"/>
  <c r="G240" i="19"/>
  <c r="E240" i="19"/>
  <c r="C237" i="19"/>
  <c r="T236" i="19"/>
  <c r="Q236" i="19"/>
  <c r="Q235" i="19"/>
  <c r="N236" i="19"/>
  <c r="N235" i="19"/>
  <c r="N234" i="19"/>
  <c r="C233" i="19"/>
  <c r="C236" i="19"/>
  <c r="C146" i="19"/>
  <c r="C145" i="19"/>
  <c r="C144" i="19"/>
  <c r="C234" i="19"/>
  <c r="C235" i="19"/>
  <c r="D236" i="19"/>
  <c r="T235" i="19"/>
  <c r="D235" i="19"/>
  <c r="T234" i="19"/>
  <c r="Q234" i="19"/>
  <c r="D234" i="19"/>
  <c r="T233" i="19"/>
  <c r="Q233" i="19"/>
  <c r="N233" i="19"/>
  <c r="D233" i="19"/>
  <c r="T232" i="19"/>
  <c r="Q232" i="19"/>
  <c r="N232" i="19"/>
  <c r="D232" i="19"/>
  <c r="C232" i="19"/>
  <c r="T231" i="19"/>
  <c r="Q231" i="19"/>
  <c r="N231" i="19"/>
  <c r="D231" i="19"/>
  <c r="C231" i="19"/>
  <c r="T230" i="19"/>
  <c r="Q230" i="19"/>
  <c r="N230" i="19"/>
  <c r="D230" i="19"/>
  <c r="C230" i="19"/>
  <c r="T229" i="19"/>
  <c r="Q229" i="19"/>
  <c r="N229" i="19"/>
  <c r="D229" i="19"/>
  <c r="C229" i="19"/>
  <c r="T228" i="19"/>
  <c r="Q228" i="19"/>
  <c r="N228" i="19"/>
  <c r="D228" i="19"/>
  <c r="C228" i="19"/>
  <c r="T227" i="19"/>
  <c r="Q227" i="19"/>
  <c r="N227" i="19"/>
  <c r="D227" i="19"/>
  <c r="C227" i="19"/>
  <c r="T226" i="19"/>
  <c r="Q226" i="19"/>
  <c r="N226" i="19"/>
  <c r="D226" i="19"/>
  <c r="C226" i="19"/>
  <c r="T225" i="19"/>
  <c r="Q225" i="19"/>
  <c r="N225" i="19"/>
  <c r="D225" i="19"/>
  <c r="C225" i="19"/>
  <c r="T224" i="19"/>
  <c r="Q224" i="19"/>
  <c r="N224" i="19"/>
  <c r="D224" i="19"/>
  <c r="C224" i="19"/>
  <c r="T223" i="19"/>
  <c r="Q223" i="19"/>
  <c r="N223" i="19"/>
  <c r="D223" i="19"/>
  <c r="C223" i="19"/>
  <c r="T222" i="19"/>
  <c r="Q222" i="19"/>
  <c r="N222" i="19"/>
  <c r="D222" i="19"/>
  <c r="C222" i="19"/>
  <c r="T221" i="19"/>
  <c r="Q221" i="19"/>
  <c r="N221" i="19"/>
  <c r="D221" i="19"/>
  <c r="C221" i="19"/>
  <c r="T220" i="19"/>
  <c r="Q220" i="19"/>
  <c r="N220" i="19"/>
  <c r="D220" i="19"/>
  <c r="C220" i="19"/>
  <c r="T219" i="19"/>
  <c r="Q219" i="19"/>
  <c r="N219" i="19"/>
  <c r="D219" i="19"/>
  <c r="C219" i="19"/>
  <c r="T218" i="19"/>
  <c r="Q218" i="19"/>
  <c r="N218" i="19"/>
  <c r="D218" i="19"/>
  <c r="C218" i="19"/>
  <c r="T217" i="19"/>
  <c r="Q217" i="19"/>
  <c r="N217" i="19"/>
  <c r="D217" i="19"/>
  <c r="C217" i="19"/>
  <c r="T216" i="19"/>
  <c r="Q216" i="19"/>
  <c r="N216" i="19"/>
  <c r="D216" i="19"/>
  <c r="C216" i="19"/>
  <c r="T215" i="19"/>
  <c r="Q215" i="19"/>
  <c r="N215" i="19"/>
  <c r="D215" i="19"/>
  <c r="C215" i="19"/>
  <c r="T214" i="19"/>
  <c r="Q214" i="19"/>
  <c r="N214" i="19"/>
  <c r="D214" i="19"/>
  <c r="C214" i="19"/>
  <c r="T213" i="19"/>
  <c r="Q213" i="19"/>
  <c r="N213" i="19"/>
  <c r="D213" i="19"/>
  <c r="C213" i="19"/>
  <c r="T212" i="19"/>
  <c r="Q212" i="19"/>
  <c r="N212" i="19"/>
  <c r="D212" i="19"/>
  <c r="C212" i="19"/>
  <c r="T211" i="19"/>
  <c r="Q211" i="19"/>
  <c r="N211" i="19"/>
  <c r="D211" i="19"/>
  <c r="C211" i="19"/>
  <c r="T210" i="19"/>
  <c r="Q210" i="19"/>
  <c r="N210" i="19"/>
  <c r="D210" i="19"/>
  <c r="C210" i="19"/>
  <c r="T209" i="19"/>
  <c r="Q209" i="19"/>
  <c r="N209" i="19"/>
  <c r="D209" i="19"/>
  <c r="C209" i="19"/>
  <c r="T208" i="19"/>
  <c r="Q208" i="19"/>
  <c r="N208" i="19"/>
  <c r="D208" i="19"/>
  <c r="C208" i="19"/>
  <c r="T207" i="19"/>
  <c r="Q207" i="19"/>
  <c r="N207" i="19"/>
  <c r="D207" i="19"/>
  <c r="C207" i="19"/>
  <c r="T206" i="19"/>
  <c r="Q206" i="19"/>
  <c r="N206" i="19"/>
  <c r="D206" i="19"/>
  <c r="C206" i="19"/>
  <c r="T205" i="19"/>
  <c r="Q205" i="19"/>
  <c r="N205" i="19"/>
  <c r="D205" i="19"/>
  <c r="C205" i="19"/>
  <c r="T204" i="19"/>
  <c r="Q204" i="19"/>
  <c r="N204" i="19"/>
  <c r="D204" i="19"/>
  <c r="C204" i="19"/>
  <c r="T203" i="19"/>
  <c r="Q203" i="19"/>
  <c r="N203" i="19"/>
  <c r="D203" i="19"/>
  <c r="C203" i="19"/>
  <c r="T202" i="19"/>
  <c r="Q202" i="19"/>
  <c r="N202" i="19"/>
  <c r="D202" i="19"/>
  <c r="C202" i="19"/>
  <c r="T201" i="19"/>
  <c r="Q201" i="19"/>
  <c r="N201" i="19"/>
  <c r="D201" i="19"/>
  <c r="C201" i="19"/>
  <c r="T200" i="19"/>
  <c r="Q200" i="19"/>
  <c r="N200" i="19"/>
  <c r="D200" i="19"/>
  <c r="C200" i="19"/>
  <c r="T199" i="19"/>
  <c r="Q199" i="19"/>
  <c r="N199" i="19"/>
  <c r="D199" i="19"/>
  <c r="C199" i="19"/>
  <c r="T198" i="19"/>
  <c r="Q198" i="19"/>
  <c r="N198" i="19"/>
  <c r="D198" i="19"/>
  <c r="C198" i="19"/>
  <c r="T197" i="19"/>
  <c r="Q197" i="19"/>
  <c r="N197" i="19"/>
  <c r="D197" i="19"/>
  <c r="C197" i="19"/>
  <c r="T196" i="19"/>
  <c r="Q196" i="19"/>
  <c r="N196" i="19"/>
  <c r="D196" i="19"/>
  <c r="C196" i="19"/>
  <c r="T195" i="19"/>
  <c r="Q195" i="19"/>
  <c r="N195" i="19"/>
  <c r="K195" i="19"/>
  <c r="J195" i="19"/>
  <c r="D195" i="19"/>
  <c r="C195" i="19"/>
  <c r="T194" i="19"/>
  <c r="Q194" i="19"/>
  <c r="N194" i="19"/>
  <c r="D194" i="19"/>
  <c r="C194" i="19"/>
  <c r="T193" i="19"/>
  <c r="Q193" i="19"/>
  <c r="N193" i="19"/>
  <c r="D193" i="19"/>
  <c r="C193" i="19"/>
  <c r="T192" i="19"/>
  <c r="Q192" i="19"/>
  <c r="N192" i="19"/>
  <c r="D192" i="19"/>
  <c r="C192" i="19"/>
  <c r="T191" i="19"/>
  <c r="Q191" i="19"/>
  <c r="N191" i="19"/>
  <c r="K191" i="19"/>
  <c r="D191" i="19"/>
  <c r="C191" i="19"/>
  <c r="T190" i="19"/>
  <c r="Q190" i="19"/>
  <c r="N190" i="19"/>
  <c r="D190" i="19"/>
  <c r="C190" i="19"/>
  <c r="T189" i="19"/>
  <c r="Q189" i="19"/>
  <c r="N189" i="19"/>
  <c r="D189" i="19"/>
  <c r="C189" i="19"/>
  <c r="T188" i="19"/>
  <c r="Q188" i="19"/>
  <c r="N188" i="19"/>
  <c r="D188" i="19"/>
  <c r="C188" i="19"/>
  <c r="T187" i="19"/>
  <c r="Q187" i="19"/>
  <c r="N187" i="19"/>
  <c r="D187" i="19"/>
  <c r="C187" i="19"/>
  <c r="T186" i="19"/>
  <c r="Q186" i="19"/>
  <c r="N186" i="19"/>
  <c r="D186" i="19"/>
  <c r="C186" i="19"/>
  <c r="T185" i="19"/>
  <c r="Q185" i="19"/>
  <c r="N185" i="19"/>
  <c r="D185" i="19"/>
  <c r="C185" i="19"/>
  <c r="T184" i="19"/>
  <c r="Q184" i="19"/>
  <c r="N184" i="19"/>
  <c r="D184" i="19"/>
  <c r="C184" i="19"/>
  <c r="T183" i="19"/>
  <c r="Q183" i="19"/>
  <c r="N183" i="19"/>
  <c r="D183" i="19"/>
  <c r="C183" i="19"/>
  <c r="T182" i="19"/>
  <c r="Q182" i="19"/>
  <c r="N182" i="19"/>
  <c r="D182" i="19"/>
  <c r="C182" i="19"/>
  <c r="T181" i="19"/>
  <c r="Q181" i="19"/>
  <c r="N181" i="19"/>
  <c r="D181" i="19"/>
  <c r="C181" i="19"/>
  <c r="T180" i="19"/>
  <c r="Q180" i="19"/>
  <c r="N180" i="19"/>
  <c r="D180" i="19"/>
  <c r="C180" i="19"/>
  <c r="T179" i="19"/>
  <c r="Q179" i="19"/>
  <c r="N179" i="19"/>
  <c r="D179" i="19"/>
  <c r="C179" i="19"/>
  <c r="T178" i="19"/>
  <c r="Q178" i="19"/>
  <c r="N178" i="19"/>
  <c r="D178" i="19"/>
  <c r="C178" i="19"/>
  <c r="T177" i="19"/>
  <c r="Q177" i="19"/>
  <c r="N177" i="19"/>
  <c r="D177" i="19"/>
  <c r="C177" i="19"/>
  <c r="T176" i="19"/>
  <c r="Q176" i="19"/>
  <c r="N176" i="19"/>
  <c r="D176" i="19"/>
  <c r="C176" i="19"/>
  <c r="T175" i="19"/>
  <c r="Q175" i="19"/>
  <c r="N175" i="19"/>
  <c r="D175" i="19"/>
  <c r="C175" i="19"/>
  <c r="T174" i="19"/>
  <c r="Q174" i="19"/>
  <c r="N174" i="19"/>
  <c r="D174" i="19"/>
  <c r="C174" i="19"/>
  <c r="T173" i="19"/>
  <c r="Q173" i="19"/>
  <c r="N173" i="19"/>
  <c r="D173" i="19"/>
  <c r="C173" i="19"/>
  <c r="T172" i="19"/>
  <c r="Q172" i="19"/>
  <c r="N172" i="19"/>
  <c r="D172" i="19"/>
  <c r="C172" i="19"/>
  <c r="T171" i="19"/>
  <c r="Q171" i="19"/>
  <c r="N171" i="19"/>
  <c r="D171" i="19"/>
  <c r="C171" i="19"/>
  <c r="T170" i="19"/>
  <c r="Q170" i="19"/>
  <c r="N170" i="19"/>
  <c r="D170" i="19"/>
  <c r="C170" i="19"/>
  <c r="T169" i="19"/>
  <c r="Q169" i="19"/>
  <c r="N169" i="19"/>
  <c r="D169" i="19"/>
  <c r="C169" i="19"/>
  <c r="T168" i="19"/>
  <c r="Q168" i="19"/>
  <c r="N168" i="19"/>
  <c r="D168" i="19"/>
  <c r="C168" i="19"/>
  <c r="T167" i="19"/>
  <c r="Q167" i="19"/>
  <c r="N167" i="19"/>
  <c r="D167" i="19"/>
  <c r="C167" i="19"/>
  <c r="T166" i="19"/>
  <c r="Q166" i="19"/>
  <c r="N166" i="19"/>
  <c r="D166" i="19"/>
  <c r="C166" i="19"/>
  <c r="T165" i="19"/>
  <c r="Q165" i="19"/>
  <c r="N165" i="19"/>
  <c r="D165" i="19"/>
  <c r="C165" i="19"/>
  <c r="T164" i="19"/>
  <c r="Q164" i="19"/>
  <c r="N164" i="19"/>
  <c r="D164" i="19"/>
  <c r="C164" i="19"/>
  <c r="T163" i="19"/>
  <c r="Q163" i="19"/>
  <c r="N163" i="19"/>
  <c r="D163" i="19"/>
  <c r="C163" i="19"/>
  <c r="T162" i="19"/>
  <c r="Q162" i="19"/>
  <c r="N162" i="19"/>
  <c r="D162" i="19"/>
  <c r="C162" i="19"/>
  <c r="T161" i="19"/>
  <c r="Q161" i="19"/>
  <c r="N161" i="19"/>
  <c r="D161" i="19"/>
  <c r="C161" i="19"/>
  <c r="T160" i="19"/>
  <c r="Q160" i="19"/>
  <c r="N160" i="19"/>
  <c r="D160" i="19"/>
  <c r="C160" i="19"/>
  <c r="T159" i="19"/>
  <c r="Q159" i="19"/>
  <c r="N159" i="19"/>
  <c r="D159" i="19"/>
  <c r="C159" i="19"/>
  <c r="T158" i="19"/>
  <c r="Q158" i="19"/>
  <c r="N158" i="19"/>
  <c r="D158" i="19"/>
  <c r="C158" i="19"/>
  <c r="T157" i="19"/>
  <c r="Q157" i="19"/>
  <c r="N157" i="19"/>
  <c r="D157" i="19"/>
  <c r="C157" i="19"/>
  <c r="T156" i="19"/>
  <c r="Q156" i="19"/>
  <c r="N156" i="19"/>
  <c r="D156" i="19"/>
  <c r="C156" i="19"/>
  <c r="T155" i="19"/>
  <c r="Q155" i="19"/>
  <c r="N155" i="19"/>
  <c r="D155" i="19"/>
  <c r="C155" i="19"/>
  <c r="T154" i="19"/>
  <c r="Q154" i="19"/>
  <c r="N154" i="19"/>
  <c r="D154" i="19"/>
  <c r="C154" i="19"/>
  <c r="T153" i="19"/>
  <c r="Q153" i="19"/>
  <c r="N153" i="19"/>
  <c r="D153" i="19"/>
  <c r="C153" i="19"/>
  <c r="T152" i="19"/>
  <c r="Q152" i="19"/>
  <c r="N152" i="19"/>
  <c r="D152" i="19"/>
  <c r="C152" i="19"/>
  <c r="T151" i="19"/>
  <c r="Q151" i="19"/>
  <c r="N151" i="19"/>
  <c r="D151" i="19"/>
  <c r="C151" i="19"/>
  <c r="T150" i="19"/>
  <c r="Q150" i="19"/>
  <c r="N150" i="19"/>
  <c r="D150" i="19"/>
  <c r="C150" i="19"/>
  <c r="T149" i="19"/>
  <c r="Q149" i="19"/>
  <c r="N149" i="19"/>
  <c r="D149" i="19"/>
  <c r="C149" i="19"/>
  <c r="T148" i="19"/>
  <c r="Q148" i="19"/>
  <c r="N148" i="19"/>
  <c r="D148" i="19"/>
  <c r="C148" i="19"/>
  <c r="T147" i="19"/>
  <c r="Q147" i="19"/>
  <c r="N147" i="19"/>
  <c r="D147" i="19"/>
  <c r="C147" i="19"/>
  <c r="T146" i="19"/>
  <c r="Q146" i="19"/>
  <c r="N146" i="19"/>
  <c r="D146" i="19"/>
  <c r="T145" i="19"/>
  <c r="Q145" i="19"/>
  <c r="N145" i="19"/>
  <c r="D145" i="19"/>
  <c r="T144" i="19"/>
  <c r="Q144" i="19"/>
  <c r="N144" i="19"/>
  <c r="D144" i="19"/>
  <c r="T143" i="19"/>
  <c r="Q143" i="19"/>
  <c r="N143" i="19"/>
  <c r="D143" i="19"/>
  <c r="C143" i="19"/>
  <c r="T142" i="19"/>
  <c r="Q142" i="19"/>
  <c r="N142" i="19"/>
  <c r="D142" i="19"/>
  <c r="C142" i="19"/>
  <c r="T141" i="19"/>
  <c r="Q141" i="19"/>
  <c r="N141" i="19"/>
  <c r="D141" i="19"/>
  <c r="C141" i="19"/>
  <c r="T140" i="19"/>
  <c r="Q140" i="19"/>
  <c r="N140" i="19"/>
  <c r="D140" i="19"/>
  <c r="C140" i="19"/>
  <c r="T139" i="19"/>
  <c r="Q139" i="19"/>
  <c r="N139" i="19"/>
  <c r="D139" i="19"/>
  <c r="C139" i="19"/>
  <c r="T138" i="19"/>
  <c r="Q138" i="19"/>
  <c r="N138" i="19"/>
  <c r="D138" i="19"/>
  <c r="C138" i="19"/>
  <c r="T137" i="19"/>
  <c r="Q137" i="19"/>
  <c r="N137" i="19"/>
  <c r="D137" i="19"/>
  <c r="C137" i="19"/>
  <c r="T136" i="19"/>
  <c r="Q136" i="19"/>
  <c r="N136" i="19"/>
  <c r="D136" i="19"/>
  <c r="C136" i="19"/>
  <c r="T135" i="19"/>
  <c r="Q135" i="19"/>
  <c r="N135" i="19"/>
  <c r="D135" i="19"/>
  <c r="C135" i="19"/>
  <c r="T134" i="19"/>
  <c r="Q134" i="19"/>
  <c r="N134" i="19"/>
  <c r="D134" i="19"/>
  <c r="C134" i="19"/>
  <c r="T133" i="19"/>
  <c r="Q133" i="19"/>
  <c r="N133" i="19"/>
  <c r="T132" i="19"/>
  <c r="Q132" i="19"/>
  <c r="N132" i="19"/>
  <c r="D132" i="19"/>
  <c r="D133" i="19" s="1"/>
  <c r="C132" i="19"/>
  <c r="C133" i="19" s="1"/>
  <c r="T131" i="19"/>
  <c r="Q131" i="19"/>
  <c r="N131" i="19"/>
  <c r="T130" i="19"/>
  <c r="Q130" i="19"/>
  <c r="N130" i="19"/>
  <c r="T129" i="19"/>
  <c r="Q129" i="19"/>
  <c r="N129" i="19"/>
  <c r="T128" i="19"/>
  <c r="Q128" i="19"/>
  <c r="N128" i="19"/>
  <c r="D128" i="19"/>
  <c r="D129" i="19" s="1"/>
  <c r="D130" i="19" s="1"/>
  <c r="C128" i="19"/>
  <c r="C129" i="19" s="1"/>
  <c r="T127" i="19"/>
  <c r="Q127" i="19"/>
  <c r="N127" i="19"/>
  <c r="T126" i="19"/>
  <c r="Q126" i="19"/>
  <c r="N126" i="19"/>
  <c r="T125" i="19"/>
  <c r="Q125" i="19"/>
  <c r="N125" i="19"/>
  <c r="T124" i="19"/>
  <c r="Q124" i="19"/>
  <c r="N124" i="19"/>
  <c r="D124" i="19"/>
  <c r="D125" i="19" s="1"/>
  <c r="C124" i="19"/>
  <c r="T123" i="19"/>
  <c r="Q123" i="19"/>
  <c r="N123" i="19"/>
  <c r="T122" i="19"/>
  <c r="Q122" i="19"/>
  <c r="N122" i="19"/>
  <c r="T121" i="19"/>
  <c r="Q121" i="19"/>
  <c r="N121" i="19"/>
  <c r="T120" i="19"/>
  <c r="Q120" i="19"/>
  <c r="N120" i="19"/>
  <c r="D120" i="19"/>
  <c r="D121" i="19" s="1"/>
  <c r="D122" i="19" s="1"/>
  <c r="C120" i="19"/>
  <c r="C121" i="19" s="1"/>
  <c r="T119" i="19"/>
  <c r="Q119" i="19"/>
  <c r="N119" i="19"/>
  <c r="T118" i="19"/>
  <c r="Q118" i="19"/>
  <c r="N118" i="19"/>
  <c r="T117" i="19"/>
  <c r="Q117" i="19"/>
  <c r="N117" i="19"/>
  <c r="T116" i="19"/>
  <c r="Q116" i="19"/>
  <c r="N116" i="19"/>
  <c r="D116" i="19"/>
  <c r="D117" i="19" s="1"/>
  <c r="C116" i="19"/>
  <c r="C117" i="19" s="1"/>
  <c r="C118" i="19" s="1"/>
  <c r="T115" i="19"/>
  <c r="Q115" i="19"/>
  <c r="N115" i="19"/>
  <c r="T114" i="19"/>
  <c r="Q114" i="19"/>
  <c r="N114" i="19"/>
  <c r="T113" i="19"/>
  <c r="Q113" i="19"/>
  <c r="N113" i="19"/>
  <c r="T112" i="19"/>
  <c r="Q112" i="19"/>
  <c r="N112" i="19"/>
  <c r="D112" i="19"/>
  <c r="D113" i="19" s="1"/>
  <c r="D114" i="19" s="1"/>
  <c r="C112" i="19"/>
  <c r="C113" i="19" s="1"/>
  <c r="C114" i="19" s="1"/>
  <c r="T111" i="19"/>
  <c r="Q111" i="19"/>
  <c r="N111" i="19"/>
  <c r="T110" i="19"/>
  <c r="Q110" i="19"/>
  <c r="N110" i="19"/>
  <c r="T109" i="19"/>
  <c r="Q109" i="19"/>
  <c r="N109" i="19"/>
  <c r="T108" i="19"/>
  <c r="Q108" i="19"/>
  <c r="N108" i="19"/>
  <c r="T107" i="19"/>
  <c r="Q107" i="19"/>
  <c r="N107" i="19"/>
  <c r="T106" i="19"/>
  <c r="Q106" i="19"/>
  <c r="N106" i="19"/>
  <c r="T105" i="19"/>
  <c r="Q105" i="19"/>
  <c r="N105" i="19"/>
  <c r="T104" i="19"/>
  <c r="Q104" i="19"/>
  <c r="N104" i="19"/>
  <c r="T103" i="19"/>
  <c r="Q103" i="19"/>
  <c r="N103" i="19"/>
  <c r="N102" i="19"/>
  <c r="N101" i="19"/>
  <c r="N100" i="19"/>
  <c r="N99" i="19"/>
  <c r="N98" i="19"/>
  <c r="N97" i="19"/>
  <c r="N96" i="19"/>
  <c r="N95" i="19"/>
  <c r="N94" i="19"/>
  <c r="N93" i="19"/>
  <c r="N92" i="19"/>
  <c r="N91" i="19"/>
  <c r="N90" i="19"/>
  <c r="N89" i="19"/>
  <c r="N88" i="19"/>
  <c r="N87" i="19"/>
  <c r="N86" i="19"/>
  <c r="N85" i="19"/>
  <c r="N84" i="19"/>
  <c r="N83" i="19"/>
  <c r="N82" i="19"/>
  <c r="N81" i="19"/>
  <c r="N80" i="19"/>
  <c r="N79" i="19"/>
  <c r="N78" i="19"/>
  <c r="N77" i="19"/>
  <c r="N76" i="19"/>
  <c r="N75" i="19"/>
  <c r="N74" i="19"/>
  <c r="N73" i="19"/>
  <c r="N72" i="19"/>
  <c r="N71" i="19"/>
  <c r="W101" i="19"/>
  <c r="B124" i="21"/>
  <c r="B62" i="21" s="1"/>
  <c r="D126" i="19" l="1"/>
  <c r="C125" i="19"/>
  <c r="C126" i="19" s="1"/>
  <c r="C130" i="19"/>
  <c r="D118" i="19"/>
  <c r="C122" i="19"/>
  <c r="Y92" i="19" l="1"/>
  <c r="W82" i="19"/>
  <c r="W100" i="19" s="1"/>
  <c r="W111" i="19" s="1"/>
  <c r="Y133" i="19"/>
  <c r="X133" i="19"/>
  <c r="W133" i="19"/>
  <c r="Y132" i="19"/>
  <c r="X132" i="19"/>
  <c r="W132" i="19"/>
  <c r="Y131" i="19"/>
  <c r="X131" i="19"/>
  <c r="W131" i="19"/>
  <c r="Y130" i="19"/>
  <c r="X130" i="19"/>
  <c r="W130" i="19"/>
  <c r="Y129" i="19"/>
  <c r="X129" i="19"/>
  <c r="W129" i="19"/>
  <c r="Y125" i="19"/>
  <c r="X125" i="19"/>
  <c r="W125" i="19"/>
  <c r="Y124" i="19"/>
  <c r="X124" i="19"/>
  <c r="W124" i="19"/>
  <c r="Y123" i="19"/>
  <c r="X123" i="19"/>
  <c r="W123" i="19"/>
  <c r="Y122" i="19"/>
  <c r="X122" i="19"/>
  <c r="W122" i="19"/>
  <c r="Y117" i="19"/>
  <c r="X117" i="19"/>
  <c r="W117" i="19"/>
  <c r="Y114" i="19"/>
  <c r="X114" i="19"/>
  <c r="W114" i="19"/>
  <c r="Y113" i="19"/>
  <c r="X113" i="19"/>
  <c r="W113" i="19"/>
  <c r="Y112" i="19"/>
  <c r="X112" i="19"/>
  <c r="W112" i="19"/>
  <c r="Y106" i="19"/>
  <c r="X106" i="19"/>
  <c r="W106" i="19"/>
  <c r="Y103" i="19"/>
  <c r="X103" i="19"/>
  <c r="W103" i="19"/>
  <c r="Y102" i="19"/>
  <c r="X102" i="19"/>
  <c r="W102" i="19"/>
  <c r="Y101" i="19"/>
  <c r="X101" i="19"/>
  <c r="W92" i="19"/>
  <c r="Y91" i="19"/>
  <c r="X91" i="19"/>
  <c r="W91" i="19"/>
  <c r="Y90" i="19"/>
  <c r="X90" i="19"/>
  <c r="W90" i="19"/>
  <c r="Y89" i="19"/>
  <c r="X89" i="19"/>
  <c r="W89" i="19"/>
  <c r="Y88" i="19"/>
  <c r="X88" i="19"/>
  <c r="W88" i="19"/>
  <c r="Y87" i="19"/>
  <c r="X87" i="19"/>
  <c r="W87" i="19"/>
  <c r="Y86" i="19"/>
  <c r="X86" i="19"/>
  <c r="W86" i="19"/>
  <c r="Y85" i="19"/>
  <c r="X85" i="19"/>
  <c r="W85" i="19"/>
  <c r="Y84" i="19"/>
  <c r="X84" i="19"/>
  <c r="W84" i="19"/>
  <c r="Y83" i="19"/>
  <c r="X83" i="19"/>
  <c r="W83" i="19"/>
  <c r="Z77" i="19"/>
  <c r="Y77" i="19"/>
  <c r="X77" i="19"/>
  <c r="Z76" i="19"/>
  <c r="Y76" i="19"/>
  <c r="X76" i="19"/>
  <c r="Z75" i="19"/>
  <c r="Y75" i="19"/>
  <c r="X75" i="19"/>
  <c r="Z74" i="19"/>
  <c r="Y74" i="19"/>
  <c r="X74" i="19"/>
  <c r="Z72" i="19"/>
  <c r="Y72" i="19"/>
  <c r="X72" i="19"/>
  <c r="AD61" i="19"/>
  <c r="I61" i="19"/>
  <c r="A61" i="19"/>
  <c r="AD32" i="19"/>
  <c r="B20" i="21" s="1"/>
  <c r="W32" i="19"/>
  <c r="B18" i="21" s="1"/>
  <c r="I32" i="19"/>
  <c r="B14" i="21" s="1"/>
  <c r="A32" i="19"/>
  <c r="B12" i="21" s="1"/>
  <c r="AD6" i="19"/>
  <c r="B19" i="21" s="1"/>
  <c r="W6" i="19"/>
  <c r="B17" i="21" s="1"/>
  <c r="I6" i="19"/>
  <c r="B13" i="21" s="1"/>
  <c r="A6" i="19"/>
  <c r="B11" i="21" s="1"/>
  <c r="A51" i="23"/>
  <c r="B123" i="21"/>
  <c r="P61" i="19" s="1"/>
  <c r="B61" i="21"/>
  <c r="H26" i="21"/>
  <c r="H28" i="21" s="1"/>
  <c r="H29" i="21" s="1"/>
  <c r="H31" i="21" s="1"/>
  <c r="H24" i="21"/>
  <c r="B15" i="21"/>
  <c r="W104" i="19" l="1"/>
  <c r="X104" i="19"/>
  <c r="W115" i="19"/>
  <c r="W93" i="19"/>
  <c r="W95" i="19" s="1"/>
  <c r="Z78" i="19"/>
  <c r="X115" i="19"/>
  <c r="Y115" i="19"/>
  <c r="Y104" i="19"/>
  <c r="X78" i="19"/>
  <c r="Y93" i="19"/>
  <c r="Y95" i="19" s="1"/>
  <c r="Y78" i="19"/>
  <c r="H33" i="21"/>
  <c r="H34" i="21" s="1"/>
  <c r="H35" i="21" s="1"/>
  <c r="H36" i="21" s="1"/>
  <c r="H37" i="21" s="1"/>
  <c r="H38" i="21" s="1"/>
  <c r="H40" i="21" s="1"/>
  <c r="H32" i="21"/>
  <c r="H53" i="24"/>
  <c r="A53" i="24"/>
  <c r="A62" i="16"/>
  <c r="A62" i="15"/>
  <c r="A62" i="45"/>
  <c r="A62" i="44"/>
  <c r="A62" i="13"/>
  <c r="A62" i="17"/>
  <c r="A62" i="43"/>
  <c r="A62" i="14"/>
  <c r="A62" i="10"/>
  <c r="A62" i="9"/>
  <c r="A62" i="4"/>
  <c r="A62" i="2"/>
  <c r="Z70" i="19"/>
  <c r="Y121" i="19"/>
  <c r="A62" i="5"/>
  <c r="A62" i="6"/>
  <c r="P32" i="19"/>
  <c r="B16" i="21" s="1"/>
  <c r="A62" i="19"/>
  <c r="I62" i="19"/>
  <c r="AD62" i="19"/>
  <c r="W128" i="19"/>
  <c r="A61" i="1"/>
  <c r="W62" i="19"/>
  <c r="H27" i="21"/>
  <c r="X70" i="19"/>
  <c r="X128" i="19"/>
  <c r="A62" i="1"/>
  <c r="A62" i="7"/>
  <c r="X121" i="19"/>
  <c r="H52" i="24"/>
  <c r="A52" i="24"/>
  <c r="A61" i="16"/>
  <c r="A61" i="15"/>
  <c r="A61" i="45"/>
  <c r="A61" i="44"/>
  <c r="A61" i="13"/>
  <c r="A61" i="17"/>
  <c r="A61" i="10"/>
  <c r="A61" i="14"/>
  <c r="A61" i="9"/>
  <c r="A61" i="43"/>
  <c r="A61" i="12"/>
  <c r="A61" i="8"/>
  <c r="A61" i="7"/>
  <c r="A61" i="6"/>
  <c r="A61" i="5"/>
  <c r="A61" i="4"/>
  <c r="A61" i="2"/>
  <c r="W61" i="19"/>
  <c r="Y70" i="19"/>
  <c r="W121" i="19"/>
  <c r="Y128" i="19"/>
  <c r="X82" i="19"/>
  <c r="X100" i="19" s="1"/>
  <c r="X111" i="19" s="1"/>
  <c r="A62" i="8"/>
  <c r="A62" i="12"/>
  <c r="Y82" i="19"/>
  <c r="Y100" i="19" s="1"/>
  <c r="Y111" i="19" s="1"/>
  <c r="A52" i="23"/>
  <c r="P62" i="19"/>
  <c r="R240" i="19"/>
  <c r="P240" i="19"/>
  <c r="L240" i="19"/>
  <c r="M240" i="19" l="1"/>
  <c r="S240" i="19"/>
  <c r="O240" i="19"/>
  <c r="H41" i="21"/>
  <c r="H43" i="21"/>
  <c r="X92" i="19"/>
  <c r="X93" i="19" s="1"/>
  <c r="X95" i="19" s="1"/>
  <c r="H44" i="21" l="1"/>
  <c r="H45" i="21"/>
  <c r="H46" i="21" s="1"/>
  <c r="H47" i="21" s="1"/>
  <c r="H48" i="21" s="1"/>
  <c r="H66" i="21" s="1"/>
  <c r="H67" i="21" s="1"/>
  <c r="H68" i="21" s="1"/>
  <c r="H69" i="21" s="1"/>
  <c r="H70" i="21" s="1"/>
  <c r="H71" i="21" s="1"/>
  <c r="H73" i="21" s="1"/>
  <c r="H74" i="21" s="1"/>
  <c r="H75" i="21" s="1"/>
  <c r="H76" i="21" s="1"/>
  <c r="H77" i="21" s="1"/>
  <c r="H78" i="21" s="1"/>
  <c r="H80" i="21" s="1"/>
</calcChain>
</file>

<file path=xl/sharedStrings.xml><?xml version="1.0" encoding="utf-8"?>
<sst xmlns="http://schemas.openxmlformats.org/spreadsheetml/2006/main" count="1500" uniqueCount="242">
  <si>
    <t>Tilbake til innholdsfortegnelsen</t>
  </si>
  <si>
    <t>Endring i prosent</t>
  </si>
  <si>
    <t>Landbasert i alt</t>
  </si>
  <si>
    <t>Året i alt</t>
  </si>
  <si>
    <t>Motorvogn, Privat</t>
  </si>
  <si>
    <t>Motorvogn, Næring</t>
  </si>
  <si>
    <t>Brann-kombinert, Privat</t>
  </si>
  <si>
    <t>Yrkesskade</t>
  </si>
  <si>
    <t>Trygghet</t>
  </si>
  <si>
    <t>Ulykke</t>
  </si>
  <si>
    <t>Reise</t>
  </si>
  <si>
    <t>Fritidsbåt</t>
  </si>
  <si>
    <t>Ansvar</t>
  </si>
  <si>
    <t>Fiskeoppdrett</t>
  </si>
  <si>
    <t>Andre</t>
  </si>
  <si>
    <t>Tabell 0.2 Landbasert forsikring i alt, anslått erstatning etter bransje</t>
  </si>
  <si>
    <t>Beløp i mill. kr.</t>
  </si>
  <si>
    <t>Privat i alt</t>
  </si>
  <si>
    <t>Brann</t>
  </si>
  <si>
    <t>Vannledning</t>
  </si>
  <si>
    <t>Innbrudd/Tyveri/Ran</t>
  </si>
  <si>
    <t>Glass (inkl. san. pors.)</t>
  </si>
  <si>
    <t>Matvarer i fryser</t>
  </si>
  <si>
    <t>Rettshjelp</t>
  </si>
  <si>
    <t>Annet</t>
  </si>
  <si>
    <t>Tabell 2.2 Brann-kombinert Privat, anslått erstatning etter skadetype</t>
  </si>
  <si>
    <t>Motorvogn i alt</t>
  </si>
  <si>
    <t>To-hjul</t>
  </si>
  <si>
    <t>Personbil og varebil &lt; 3,5 t.</t>
  </si>
  <si>
    <t>Lastebil, buss og varebil &gt; 3,5 t.</t>
  </si>
  <si>
    <t>Traktor, arbeidsmaskiner</t>
  </si>
  <si>
    <t>Andre motorvogner</t>
  </si>
  <si>
    <t>Tabell 1.2 Motorvogn, anslått erstatning etter kjøretøy</t>
  </si>
  <si>
    <t>Tabell 1.4 Motorvogn, anslått erstatning etter skadetype</t>
  </si>
  <si>
    <t>Ansvar person</t>
  </si>
  <si>
    <t>Førerulykke</t>
  </si>
  <si>
    <t>Ansvar ting</t>
  </si>
  <si>
    <t>Tyveri av bil</t>
  </si>
  <si>
    <t>Tyveri fra bil</t>
  </si>
  <si>
    <t>Glass</t>
  </si>
  <si>
    <t>Redning</t>
  </si>
  <si>
    <t>Vognskade (kasko)</t>
  </si>
  <si>
    <t>Hjemforsikring i alt</t>
  </si>
  <si>
    <r>
      <t xml:space="preserve">Tabell 2.2a Brann-kombinert Privat herav </t>
    </r>
    <r>
      <rPr>
        <b/>
        <i/>
        <sz val="12"/>
        <rFont val="Times New Roman"/>
        <family val="1"/>
      </rPr>
      <t>Hjem</t>
    </r>
    <r>
      <rPr>
        <b/>
        <sz val="12"/>
        <rFont val="Times New Roman"/>
        <family val="1"/>
      </rPr>
      <t>, anslått erstatning</t>
    </r>
  </si>
  <si>
    <t>Villaforsikring i alt</t>
  </si>
  <si>
    <t>Hytteforsikring i alt</t>
  </si>
  <si>
    <t>Sykdom</t>
  </si>
  <si>
    <t>Reiseulykke</t>
  </si>
  <si>
    <t>Reisesyke</t>
  </si>
  <si>
    <t>Avbestilling</t>
  </si>
  <si>
    <t>Andre skader</t>
  </si>
  <si>
    <t>Fritidsbåt i alt</t>
  </si>
  <si>
    <t>Havari</t>
  </si>
  <si>
    <t>Produktansvar person</t>
  </si>
  <si>
    <t>Produktansvar ting</t>
  </si>
  <si>
    <t>Bedriftsansvar ting</t>
  </si>
  <si>
    <t>Garanti</t>
  </si>
  <si>
    <t>Trygghetsforsikring i alt</t>
  </si>
  <si>
    <t>Yrkesskadeforsikring i alt</t>
  </si>
  <si>
    <t>Tabell 3.2 Yrkesskadeforsikring, anslått erstatning etter skadetype</t>
  </si>
  <si>
    <t>Ulykkesforsikring i alt</t>
  </si>
  <si>
    <t>Reiseforsikring i alt</t>
  </si>
  <si>
    <t>Tyveri/tap av reisegods</t>
  </si>
  <si>
    <t>Tyveri</t>
  </si>
  <si>
    <t>Ansvarsforsikring i alt</t>
  </si>
  <si>
    <t>Tabell 4.6 Ansvarsforsikring, anslått erstatning etter skadetype</t>
  </si>
  <si>
    <t>Bedriftsansvar person</t>
  </si>
  <si>
    <t>Formuesskade</t>
  </si>
  <si>
    <t>Annen person</t>
  </si>
  <si>
    <t>Annen ting</t>
  </si>
  <si>
    <t>Tabell 4.4 Fritidsbåtforsikring, anslått erstatning etter skadetype</t>
  </si>
  <si>
    <t>Tabell 4.2 Reiseforsikring, anslått erstatning etter skadetype</t>
  </si>
  <si>
    <t>Tabell 3.6 Ulykkesforsikring, anslått erstatning etter skadetype</t>
  </si>
  <si>
    <t>Tabell 3.4 Trygghetsforsikring, anslått erstatning etter skadetype</t>
  </si>
  <si>
    <t>ANTALL</t>
  </si>
  <si>
    <t>KVARTAL</t>
  </si>
  <si>
    <t>ÅR</t>
  </si>
  <si>
    <t>Personbil</t>
  </si>
  <si>
    <t>Faktiske tall</t>
  </si>
  <si>
    <t>Motorv.</t>
  </si>
  <si>
    <t>Pers.bil</t>
  </si>
  <si>
    <t>FORDELING</t>
  </si>
  <si>
    <t>Person</t>
  </si>
  <si>
    <t>Materiell</t>
  </si>
  <si>
    <t>Privat</t>
  </si>
  <si>
    <t>Sum</t>
  </si>
  <si>
    <t>Vann</t>
  </si>
  <si>
    <t>SUM</t>
  </si>
  <si>
    <t>INNHOLDSFORTEGNELSE</t>
  </si>
  <si>
    <t>1. HOVEDTREKK …………………………………………………………………………………………………..</t>
  </si>
  <si>
    <t>2. FIGURDEL</t>
  </si>
  <si>
    <t>3. TABELLDEL</t>
  </si>
  <si>
    <t>4. PRINSIPPER, BEGREPER OG DEFINISJONER …………………………………………………</t>
  </si>
  <si>
    <t>Tabell 0.2 Landbasert forsikring i alt, anslått erstatning etter bransje…………………………………………………………………………</t>
  </si>
  <si>
    <t>Tabell 1.2 Motorvogn, anslått erstatning etter kjøretøy………………………………………………</t>
  </si>
  <si>
    <t>Tabell 1.4 Motorvogn, anslått erstatning etter skadetype……………………………………………</t>
  </si>
  <si>
    <t>Tabell 2.2 Brann-kombinert Privat, anslått erstatning etter skadetype  …………………………………….</t>
  </si>
  <si>
    <t>Tabell 2.2a Brann-kombinert Privat herav Hjem, anslått erstatning……………………………………………</t>
  </si>
  <si>
    <r>
      <t xml:space="preserve">Tabell 2.2c Brann-kombinert Privat herav </t>
    </r>
    <r>
      <rPr>
        <b/>
        <i/>
        <sz val="12"/>
        <rFont val="Times New Roman"/>
        <family val="1"/>
      </rPr>
      <t>Hytte,</t>
    </r>
    <r>
      <rPr>
        <b/>
        <sz val="12"/>
        <rFont val="Times New Roman"/>
        <family val="1"/>
      </rPr>
      <t xml:space="preserve"> anslått erstatning</t>
    </r>
  </si>
  <si>
    <r>
      <t xml:space="preserve">Tabell 2.2b Brann-kombinert Privat herav </t>
    </r>
    <r>
      <rPr>
        <b/>
        <i/>
        <sz val="12"/>
        <rFont val="Times New Roman"/>
        <family val="1"/>
      </rPr>
      <t>Villa,</t>
    </r>
    <r>
      <rPr>
        <b/>
        <sz val="12"/>
        <rFont val="Times New Roman"/>
        <family val="1"/>
      </rPr>
      <t xml:space="preserve"> anslått erstatning</t>
    </r>
  </si>
  <si>
    <t>Tabell 2.2b Brann-kombinert Privat herav Villa, anslått erstatning……………………………………………</t>
  </si>
  <si>
    <t>Tabell 2.2c Brann-kombinert Privat herav Hytte anslått erstatning…………………………………………………………………</t>
  </si>
  <si>
    <t>Tabell 3.4 Trygghetsforsikring, anslått erstatning etter skadetype…………………………………………</t>
  </si>
  <si>
    <t>Tabell 3.6 Ulykkesforsikring, anslått erstatning etter skadetype………………………………………</t>
  </si>
  <si>
    <t>Tabell 3.2 Yrkesskadeforsikring, anslått erstatning etter skadetype …………………………………….</t>
  </si>
  <si>
    <t>Tabell 4.4 Fritidsbåtforsikring, anslått erstatning etter skadetype……………………………………………………………</t>
  </si>
  <si>
    <t>Tabell 4.6 Ansvarsforsikring, anslått erstatning etter skadetype   …………………………………………………………………….</t>
  </si>
  <si>
    <t>Tabell 4.2 Reiseforsikring, anslått erstatning etter skadetype……………………………………………………………</t>
  </si>
  <si>
    <t>Antall</t>
  </si>
  <si>
    <t>4. PRINSIPPER, BEGREPER OG DEFINISJONER</t>
  </si>
  <si>
    <t>Hentes fra tab5:</t>
  </si>
  <si>
    <t>Hjem</t>
  </si>
  <si>
    <t>Villa</t>
  </si>
  <si>
    <t>Hytte</t>
  </si>
  <si>
    <t>Tab1</t>
  </si>
  <si>
    <t>Tab2</t>
  </si>
  <si>
    <t>Tab3</t>
  </si>
  <si>
    <t>Tab4</t>
  </si>
  <si>
    <t>Tab5</t>
  </si>
  <si>
    <t>Tab6</t>
  </si>
  <si>
    <t>Tab7</t>
  </si>
  <si>
    <t>Tab8</t>
  </si>
  <si>
    <t>Tab9</t>
  </si>
  <si>
    <t>Tab10</t>
  </si>
  <si>
    <t>Tab11</t>
  </si>
  <si>
    <t>Tab13</t>
  </si>
  <si>
    <t>Tab14</t>
  </si>
  <si>
    <t>Tab15</t>
  </si>
  <si>
    <t>Tab16</t>
  </si>
  <si>
    <t>Tab17</t>
  </si>
  <si>
    <t>Tab18</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</si>
  <si>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</si>
  <si>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</si>
  <si>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</si>
  <si>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</si>
  <si>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  …………………………………………</t>
  </si>
  <si>
    <t>Tabell 2.1b Brann-kombinert Privat herav Villa, antall meldte skader  …………………………………………</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</si>
  <si>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</si>
  <si>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</si>
  <si>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</si>
  <si>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</si>
  <si>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</si>
  <si>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</si>
  <si>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 …………………………………………………………………….</t>
  </si>
  <si>
    <t>Tabell 0.1 Landbasert forsikring i alt, antall meldte skader etter bransje</t>
  </si>
  <si>
    <t>Tabell 1.1 Motorvogn, antall meldte skader etter kjøretøy</t>
  </si>
  <si>
    <t>Tabell 1.3 Motorvogn, antall meldte skader etter skadetype</t>
  </si>
  <si>
    <t>Tabell 2.1 Brann-kombinert Privat, antall meldte skader etter skadetype</t>
  </si>
  <si>
    <t>Tabell 2.1a Brann-kombinert Privat herav Hjem, antall meldte skader</t>
  </si>
  <si>
    <t>Tabell 2.1b Brann-kombinert Privat herav Villa, antall meldte skader</t>
  </si>
  <si>
    <t>Tabell 2.1c Brann-kombinert Privat herav Hytte, antall meldte skader</t>
  </si>
  <si>
    <t>Tabell 3.1 Yrkesskadeforsikring, antall meldte skader etter skadetype</t>
  </si>
  <si>
    <t>Tabell 3.3 Trygghetsforsikring, antall meldte skader etter skadetype</t>
  </si>
  <si>
    <t>Tabell 3.5 Ulykkesforsikring, antall meldte skader etter skadetype</t>
  </si>
  <si>
    <t>Tabell 4.1 Reiseforsikring, antall meldte skader etter skadetype</t>
  </si>
  <si>
    <t>Tabell 4.3 Fritidsbåtforsikring, antall meldte skader etter skadetype</t>
  </si>
  <si>
    <t>Tabell 4.5 Ansvarsforsikring, antall meldte skader etter skadetype</t>
  </si>
  <si>
    <t>Erstatning</t>
  </si>
  <si>
    <t>Just. erst.</t>
  </si>
  <si>
    <t>KPI</t>
  </si>
  <si>
    <t>Fra tab:</t>
  </si>
  <si>
    <t>Vannskader</t>
  </si>
  <si>
    <t>Fig. 3. Ansl. erstat. etter bransje</t>
  </si>
  <si>
    <t>Tabell 2.3 Brann-kombinert Næring, antall meldte skader etter skadetype</t>
  </si>
  <si>
    <t>Tabell 2.4 Brann-kombinert Næring, anslått erstatning etter skadetype</t>
  </si>
  <si>
    <t>Næring i alt</t>
  </si>
  <si>
    <t>Tabell 2.3 Brann-kombinert Næring, antall meldte skader etter skadetype …………………………………………………………</t>
  </si>
  <si>
    <t>Tabell 2.4 Brann-kombinert Næring, anslått erstatning etter skadetype……………………………………………………………</t>
  </si>
  <si>
    <t>Brann-kombinert, Næring</t>
  </si>
  <si>
    <t>Næring</t>
  </si>
  <si>
    <t>I alt</t>
  </si>
  <si>
    <t>Brann                                                       (inkl avbrudd)</t>
  </si>
  <si>
    <t>Tab12</t>
  </si>
  <si>
    <t>oppslag</t>
  </si>
  <si>
    <t>beregning</t>
  </si>
  <si>
    <t>Brannskader</t>
  </si>
  <si>
    <t>Innbrudd/tyveri/ran</t>
  </si>
  <si>
    <t>Figur 4</t>
  </si>
  <si>
    <t>Figur 10</t>
  </si>
  <si>
    <t>Figur 9</t>
  </si>
  <si>
    <t>Fig. 1. Antall anmeldte skader etter bransje</t>
  </si>
  <si>
    <t>Fig. 2. Antall anmeldte skader etter bransje</t>
  </si>
  <si>
    <t>Figur 5. Antall meldte skader i motorvogn kvartalsvis (i 1000)</t>
  </si>
  <si>
    <t>Fig. 5</t>
  </si>
  <si>
    <t>Fig. 6.  Ansl. erstat. etter skadetype, motorvogn</t>
  </si>
  <si>
    <t>Fig. 7. Antall skader i de Brann-kombinerte bransjer etter skadetype</t>
  </si>
  <si>
    <t>Fig. 8. Anslått erstatning i de Brann-kombinerte bransjer etter skadetype</t>
  </si>
  <si>
    <t>Hittil</t>
  </si>
  <si>
    <t>Hele året</t>
  </si>
  <si>
    <t>Kaskoskader</t>
  </si>
  <si>
    <t>Barn</t>
  </si>
  <si>
    <t>Kritisk sykdom</t>
  </si>
  <si>
    <t>Behandling</t>
  </si>
  <si>
    <t>Barneforsikring i alt</t>
  </si>
  <si>
    <t>Medisinsk invaliditet</t>
  </si>
  <si>
    <t>Hjelpestønad</t>
  </si>
  <si>
    <t>Behandlingsutgifter</t>
  </si>
  <si>
    <t>Dagpenger</t>
  </si>
  <si>
    <t>Dødsfall</t>
  </si>
  <si>
    <t>Ombygging av bolig</t>
  </si>
  <si>
    <t>Utvalgte sykdommer</t>
  </si>
  <si>
    <t>Kritisk sykdom i alt</t>
  </si>
  <si>
    <t>Kreft</t>
  </si>
  <si>
    <t>Hjerte- og karsykdommer</t>
  </si>
  <si>
    <t>Hjerneslag</t>
  </si>
  <si>
    <t>Nyresvikt</t>
  </si>
  <si>
    <t>Multippel sklerose (MS)</t>
  </si>
  <si>
    <t>Annen sykdom</t>
  </si>
  <si>
    <t>Behandling i alt</t>
  </si>
  <si>
    <t>Legespesialist/diagnostikk</t>
  </si>
  <si>
    <t>Psykolog/psykiater</t>
  </si>
  <si>
    <t>Annen behandling</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</si>
  <si>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</si>
  <si>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</si>
  <si>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</si>
  <si>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</si>
  <si>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</si>
  <si>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</si>
  <si>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Tabell 3.7 Barneforsikring, antall meldte skader etter skadetype…………………………………………</t>
  </si>
  <si>
    <t>Tabell 3.8 Barneforsikring, anslått erstatning etter skadetype………………………………………</t>
  </si>
  <si>
    <t>Tabell 3.9 Kritisk sykdom, antall meldte skader etter skadetype…………………………………………</t>
  </si>
  <si>
    <t>Tabell 3.10 Kritisk sykdom, anslått erstatning etter skadetype………………………………………</t>
  </si>
  <si>
    <t>Tabell 3.11 Behandlingsforsikring, antall meldte skader etter skadetype…………………………………………</t>
  </si>
  <si>
    <t>Tabell 3.12 Behandlingsforsikring, anslått erstatning etter skadetype………………………………………</t>
  </si>
  <si>
    <t>Tab19</t>
  </si>
  <si>
    <t>Tab20</t>
  </si>
  <si>
    <t>Tab21</t>
  </si>
  <si>
    <t>Operasjon</t>
  </si>
  <si>
    <t>Uførhet</t>
  </si>
  <si>
    <t>midt-måneden</t>
  </si>
  <si>
    <t>Fysioterapeut/kiropraktor</t>
  </si>
  <si>
    <t>(2019)</t>
  </si>
  <si>
    <t xml:space="preserve">NB. Datagrunnlaget er levert fra Finans Norges medlemsselskaper. Enkelte tall kan bli justert i </t>
  </si>
  <si>
    <t xml:space="preserve">etterkant dersom et selskap oppdager feil eller mangler ved sine data. For mer detaljert beskrivelse </t>
  </si>
  <si>
    <t>av statistikkens innhold henviser vi til side 27 og 28.</t>
  </si>
  <si>
    <t>2022</t>
  </si>
  <si>
    <t>2023</t>
  </si>
  <si>
    <t>2024</t>
  </si>
  <si>
    <t>22-24</t>
  </si>
  <si>
    <t>23-24</t>
  </si>
  <si>
    <t>*</t>
  </si>
  <si>
    <t>Hittil i år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</si>
</sst>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_(* #,##0.00_);_(* \(#,##0.00\);_(* &quot;-&quot;??_);_(@_)"/>
    <numFmt numFmtId="166" formatCode="0.0_)"/>
    <numFmt numFmtId="167" formatCode="#,##0.0"/>
    <numFmt numFmtId="168" formatCode="_ * #,##0_ ;_ * \-#,##0_ ;_ * &quot;-&quot;??_ ;_ @_ "/>
    <numFmt numFmtId="169" formatCode="0.0"/>
    <numFmt numFmtId="170" formatCode="0.000"/>
    <numFmt numFmtId="171" formatCode="#,##0.000"/>
  </numFmts>
  <fonts count="42" x14ac:knownFonts="1">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Times New Roman"/>
      <family val="1"/>
    </font>
    <font>
      <u/>
      <sz val="12"/>
      <color indexed="12"/>
      <name val="System"/>
      <family val="2"/>
    </font>
    <font>
      <b/>
      <sz val="12"/>
      <name val="Times New Roman"/>
      <family val="1"/>
    </font>
    <font>
      <sz val="9"/>
      <name val="Times New Roman"/>
      <family val="1"/>
    </font>
    <font>
      <b/>
      <sz val="9"/>
      <name val="Times New Roman"/>
      <family val="1"/>
    </font>
    <font>
      <sz val="12"/>
      <name val="Arial"/>
      <family val="2"/>
    </font>
    <font>
      <i/>
      <sz val="9"/>
      <name val="Times New Roman"/>
      <family val="1"/>
    </font>
    <font>
      <b/>
      <sz val="10"/>
      <name val="Times New Roman"/>
      <family val="1"/>
    </font>
    <font>
      <i/>
      <sz val="10"/>
      <name val="Times New Roman"/>
      <family val="1"/>
    </font>
    <font>
      <b/>
      <sz val="16"/>
      <name val="Times New Roman"/>
      <family val="1"/>
    </font>
    <font>
      <sz val="8"/>
      <name val="Times New Roman"/>
      <family val="1"/>
    </font>
    <font>
      <b/>
      <i/>
      <sz val="12"/>
      <name val="Times New Roman"/>
      <family val="1"/>
    </font>
    <font>
      <b/>
      <sz val="10"/>
      <name val="Arial"/>
      <family val="2"/>
    </font>
    <font>
      <sz val="10"/>
      <color indexed="8"/>
      <name val="Arial"/>
      <family val="2"/>
    </font>
    <font>
      <sz val="10"/>
      <color indexed="18"/>
      <name val="Arial"/>
      <family val="2"/>
    </font>
    <font>
      <sz val="14"/>
      <name val="Times New Roman"/>
      <family val="1"/>
    </font>
    <font>
      <sz val="12"/>
      <name val="Times New Roman"/>
      <family val="1"/>
    </font>
    <font>
      <sz val="10"/>
      <name val="Arial"/>
      <family val="2"/>
    </font>
    <font>
      <sz val="10"/>
      <color indexed="9"/>
      <name val="Times New Roman"/>
      <family val="1"/>
    </font>
    <font>
      <u/>
      <sz val="12"/>
      <color indexed="12"/>
      <name val="Arial"/>
      <family val="2"/>
    </font>
    <font>
      <sz val="10"/>
      <color indexed="23"/>
      <name val="Arial"/>
      <family val="2"/>
    </font>
    <font>
      <sz val="18"/>
      <color indexed="23"/>
      <name val="Times New Roman"/>
      <family val="1"/>
    </font>
    <font>
      <sz val="14"/>
      <color indexed="23"/>
      <name val="Times New Roman"/>
      <family val="1"/>
    </font>
    <font>
      <b/>
      <sz val="28"/>
      <color rgb="FF3B6E8F"/>
      <name val="Cambria"/>
      <family val="1"/>
      <scheme val="major"/>
    </font>
    <font>
      <sz val="20"/>
      <color theme="1"/>
      <name val="Calibri"/>
      <family val="2"/>
      <scheme val="minor"/>
    </font>
    <font>
      <sz val="14"/>
      <color theme="1"/>
      <name val="Calibri"/>
      <family val="2"/>
      <scheme val="minor"/>
    </font>
    <font>
      <b/>
      <sz val="26"/>
      <color rgb="FF3B6E8F"/>
      <name val="Cambria"/>
      <family val="1"/>
      <scheme val="major"/>
    </font>
    <font>
      <b/>
      <sz val="28"/>
      <color rgb="FF54758C"/>
      <name val="Arial"/>
      <family val="2"/>
    </font>
    <font>
      <sz val="26"/>
      <color rgb="FF54758C"/>
      <name val="Arial"/>
      <family val="2"/>
    </font>
    <font>
      <sz val="14"/>
      <name val="Arial"/>
      <family val="2"/>
    </font>
    <font>
      <sz val="14"/>
      <color indexed="22"/>
      <name val="Times New Roman"/>
      <family val="1"/>
    </font>
    <font>
      <u/>
      <sz val="10"/>
      <name val="Arial"/>
      <family val="2"/>
    </font>
    <font>
      <u/>
      <sz val="12"/>
      <name val="System"/>
      <family val="2"/>
    </font>
    <font>
      <b/>
      <sz val="10"/>
      <color theme="0"/>
      <name val="Arial"/>
      <family val="2"/>
    </font>
    <font>
      <sz val="10"/>
      <color theme="0"/>
      <name val="Arial"/>
      <family val="2"/>
    </font>
    <font>
      <b/>
      <sz val="10"/>
      <color theme="0"/>
      <name val="Times New Roman"/>
      <family val="1"/>
    </font>
    <font>
      <sz val="10"/>
      <color theme="0"/>
      <name val="Times New Roman"/>
      <family val="1"/>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right style="thin">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style="thin">
        <color indexed="64"/>
      </left>
      <right/>
      <top/>
      <bottom style="hair">
        <color indexed="64"/>
      </bottom>
      <diagonal/>
    </border>
    <border>
      <left/>
      <right/>
      <top style="hair">
        <color indexed="64"/>
      </top>
      <bottom/>
      <diagonal/>
    </border>
    <border>
      <left style="medium">
        <color indexed="64"/>
      </left>
      <right/>
      <top style="hair">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s>
  <cellStyleXfs count="17">
    <xf numFmtId="0" fontId="0" fillId="0" borderId="0"/>
    <xf numFmtId="165" fontId="3" fillId="0" borderId="0" applyFon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 fillId="0" borderId="0"/>
    <xf numFmtId="165" fontId="3" fillId="0" borderId="0" applyFont="0" applyFill="0" applyBorder="0" applyAlignment="0" applyProtection="0"/>
    <xf numFmtId="0" fontId="4" fillId="0" borderId="0" applyNumberFormat="0" applyFill="0" applyBorder="0" applyAlignment="0" applyProtection="0">
      <alignment vertical="top"/>
      <protection locked="0"/>
    </xf>
    <xf numFmtId="0" fontId="2" fillId="0" borderId="0"/>
    <xf numFmtId="0" fontId="3" fillId="0" borderId="0"/>
    <xf numFmtId="0" fontId="3" fillId="0" borderId="0"/>
    <xf numFmtId="0" fontId="1" fillId="0" borderId="0"/>
    <xf numFmtId="0" fontId="1" fillId="0" borderId="0"/>
    <xf numFmtId="0" fontId="1" fillId="0" borderId="0"/>
    <xf numFmtId="0" fontId="1" fillId="0" borderId="0"/>
    <xf numFmtId="164" fontId="3" fillId="0" borderId="0" applyFont="0" applyFill="0" applyBorder="0" applyAlignment="0" applyProtection="0"/>
    <xf numFmtId="0" fontId="3" fillId="0" borderId="0"/>
    <xf numFmtId="0" fontId="3" fillId="0" borderId="0"/>
  </cellStyleXfs>
  <cellXfs count="209">
    <xf numFmtId="0" fontId="0" fillId="0" borderId="0" xfId="0"/>
    <xf numFmtId="0" fontId="5" fillId="0" borderId="0" xfId="0" applyFont="1"/>
    <xf numFmtId="0" fontId="5" fillId="0" borderId="0" xfId="0" applyFont="1" applyAlignment="1">
      <alignment horizontal="left"/>
    </xf>
    <xf numFmtId="0" fontId="6" fillId="0" borderId="0" xfId="2" applyFont="1" applyAlignment="1" applyProtection="1">
      <alignment horizontal="left"/>
    </xf>
    <xf numFmtId="0" fontId="7" fillId="2" borderId="0" xfId="0" applyFont="1" applyFill="1"/>
    <xf numFmtId="166" fontId="8" fillId="0" borderId="0" xfId="0" applyNumberFormat="1" applyFont="1"/>
    <xf numFmtId="0" fontId="8" fillId="0" borderId="0" xfId="0" applyFont="1"/>
    <xf numFmtId="0" fontId="9" fillId="2" borderId="1" xfId="0" applyFont="1" applyFill="1" applyBorder="1"/>
    <xf numFmtId="0" fontId="9" fillId="2" borderId="2" xfId="0" applyFont="1" applyFill="1" applyBorder="1" applyAlignment="1">
      <alignment horizontal="center"/>
    </xf>
    <xf numFmtId="0" fontId="9" fillId="2" borderId="3" xfId="0" applyFont="1" applyFill="1" applyBorder="1"/>
    <xf numFmtId="0" fontId="8" fillId="2" borderId="2" xfId="0" applyFont="1" applyFill="1" applyBorder="1"/>
    <xf numFmtId="0" fontId="8" fillId="2" borderId="4" xfId="0" applyFont="1" applyFill="1" applyBorder="1"/>
    <xf numFmtId="0" fontId="9" fillId="2" borderId="5" xfId="0" applyFont="1" applyFill="1" applyBorder="1" applyAlignment="1">
      <alignment horizontal="left"/>
    </xf>
    <xf numFmtId="14" fontId="9" fillId="2" borderId="6" xfId="0" applyNumberFormat="1" applyFont="1" applyFill="1" applyBorder="1" applyAlignment="1">
      <alignment horizontal="right"/>
    </xf>
    <xf numFmtId="1" fontId="9" fillId="2" borderId="7" xfId="0" applyNumberFormat="1" applyFont="1" applyFill="1" applyBorder="1" applyAlignment="1">
      <alignment horizontal="right"/>
    </xf>
    <xf numFmtId="1" fontId="9" fillId="2" borderId="6" xfId="0" applyNumberFormat="1" applyFont="1" applyFill="1" applyBorder="1" applyAlignment="1">
      <alignment horizontal="right"/>
    </xf>
    <xf numFmtId="1" fontId="9" fillId="2" borderId="8" xfId="0" applyNumberFormat="1" applyFont="1" applyFill="1" applyBorder="1" applyAlignment="1">
      <alignment horizontal="right"/>
    </xf>
    <xf numFmtId="14" fontId="9" fillId="2" borderId="7" xfId="0" applyNumberFormat="1" applyFont="1" applyFill="1" applyBorder="1" applyAlignment="1">
      <alignment horizontal="right"/>
    </xf>
    <xf numFmtId="14" fontId="9" fillId="2" borderId="9" xfId="0" applyNumberFormat="1" applyFont="1" applyFill="1" applyBorder="1" applyAlignment="1">
      <alignment horizontal="right"/>
    </xf>
    <xf numFmtId="0" fontId="8" fillId="0" borderId="10" xfId="0" applyFont="1" applyBorder="1"/>
    <xf numFmtId="3" fontId="8" fillId="0" borderId="0" xfId="1" applyNumberFormat="1" applyFont="1" applyProtection="1"/>
    <xf numFmtId="3" fontId="8" fillId="0" borderId="0" xfId="1" applyNumberFormat="1" applyFont="1" applyBorder="1" applyProtection="1"/>
    <xf numFmtId="168" fontId="8" fillId="0" borderId="11" xfId="1" applyNumberFormat="1" applyFont="1" applyBorder="1" applyAlignment="1" applyProtection="1">
      <alignment horizontal="right"/>
    </xf>
    <xf numFmtId="166" fontId="8" fillId="0" borderId="0" xfId="0" applyNumberFormat="1" applyFont="1" applyAlignment="1">
      <alignment horizontal="right"/>
    </xf>
    <xf numFmtId="166" fontId="8" fillId="0" borderId="12" xfId="0" applyNumberFormat="1" applyFont="1" applyBorder="1" applyAlignment="1">
      <alignment horizontal="right"/>
    </xf>
    <xf numFmtId="0" fontId="11" fillId="0" borderId="13" xfId="0" applyFont="1" applyBorder="1"/>
    <xf numFmtId="3" fontId="8" fillId="0" borderId="14" xfId="1" applyNumberFormat="1" applyFont="1" applyBorder="1" applyProtection="1"/>
    <xf numFmtId="168" fontId="8" fillId="0" borderId="13" xfId="1" applyNumberFormat="1" applyFont="1" applyBorder="1" applyProtection="1"/>
    <xf numFmtId="166" fontId="8" fillId="0" borderId="14" xfId="0" applyNumberFormat="1" applyFont="1" applyBorder="1" applyAlignment="1">
      <alignment horizontal="right"/>
    </xf>
    <xf numFmtId="166" fontId="8" fillId="0" borderId="15" xfId="0" applyNumberFormat="1" applyFont="1" applyBorder="1" applyAlignment="1">
      <alignment horizontal="right"/>
    </xf>
    <xf numFmtId="0" fontId="8" fillId="0" borderId="16" xfId="0" applyFont="1" applyBorder="1"/>
    <xf numFmtId="0" fontId="8" fillId="0" borderId="11" xfId="0" applyFont="1" applyBorder="1"/>
    <xf numFmtId="166" fontId="8" fillId="0" borderId="17" xfId="0" applyNumberFormat="1" applyFont="1" applyBorder="1" applyAlignment="1">
      <alignment horizontal="right"/>
    </xf>
    <xf numFmtId="166" fontId="8" fillId="0" borderId="18" xfId="0" applyNumberFormat="1" applyFont="1" applyBorder="1" applyAlignment="1">
      <alignment horizontal="right"/>
    </xf>
    <xf numFmtId="0" fontId="8" fillId="0" borderId="19" xfId="0" applyFont="1" applyBorder="1"/>
    <xf numFmtId="166" fontId="8" fillId="0" borderId="20" xfId="0" applyNumberFormat="1" applyFont="1" applyBorder="1" applyAlignment="1">
      <alignment horizontal="right"/>
    </xf>
    <xf numFmtId="3" fontId="8" fillId="0" borderId="21" xfId="1" applyNumberFormat="1" applyFont="1" applyBorder="1" applyProtection="1"/>
    <xf numFmtId="166" fontId="8" fillId="0" borderId="21" xfId="0" applyNumberFormat="1" applyFont="1" applyBorder="1" applyAlignment="1">
      <alignment horizontal="right"/>
    </xf>
    <xf numFmtId="0" fontId="8" fillId="0" borderId="22" xfId="0" applyFont="1" applyBorder="1"/>
    <xf numFmtId="3" fontId="8" fillId="0" borderId="0" xfId="1" applyNumberFormat="1" applyFont="1"/>
    <xf numFmtId="0" fontId="9" fillId="0" borderId="23" xfId="0" applyFont="1" applyBorder="1"/>
    <xf numFmtId="0" fontId="11" fillId="0" borderId="24" xfId="0" applyFont="1" applyBorder="1"/>
    <xf numFmtId="3" fontId="8" fillId="0" borderId="25" xfId="1" applyNumberFormat="1" applyFont="1" applyBorder="1" applyProtection="1"/>
    <xf numFmtId="168" fontId="8" fillId="0" borderId="24" xfId="1" applyNumberFormat="1" applyFont="1" applyBorder="1" applyProtection="1"/>
    <xf numFmtId="166" fontId="8" fillId="0" borderId="26" xfId="0" applyNumberFormat="1" applyFont="1" applyBorder="1" applyAlignment="1">
      <alignment horizontal="right"/>
    </xf>
    <xf numFmtId="166" fontId="8" fillId="0" borderId="27" xfId="0" applyNumberFormat="1" applyFont="1" applyBorder="1" applyAlignment="1">
      <alignment horizontal="right"/>
    </xf>
    <xf numFmtId="0" fontId="12" fillId="0" borderId="0" xfId="0" applyFont="1"/>
    <xf numFmtId="0" fontId="13" fillId="0" borderId="0" xfId="0" applyFont="1"/>
    <xf numFmtId="168" fontId="5" fillId="0" borderId="0" xfId="1" applyNumberFormat="1" applyFont="1" applyBorder="1" applyProtection="1"/>
    <xf numFmtId="166" fontId="5" fillId="0" borderId="0" xfId="0" applyNumberFormat="1" applyFont="1" applyAlignment="1">
      <alignment horizontal="right"/>
    </xf>
    <xf numFmtId="0" fontId="5" fillId="0" borderId="6" xfId="0" applyFont="1" applyBorder="1"/>
    <xf numFmtId="0" fontId="15" fillId="0" borderId="0" xfId="0" applyFont="1" applyAlignment="1">
      <alignment horizontal="right"/>
    </xf>
    <xf numFmtId="0" fontId="15" fillId="0" borderId="0" xfId="0" applyFont="1" applyAlignment="1">
      <alignment horizontal="left"/>
    </xf>
    <xf numFmtId="168" fontId="5" fillId="0" borderId="0" xfId="1" applyNumberFormat="1" applyFont="1" applyBorder="1" applyAlignment="1" applyProtection="1">
      <alignment horizontal="center"/>
    </xf>
    <xf numFmtId="0" fontId="8" fillId="0" borderId="23" xfId="0" applyFont="1" applyBorder="1"/>
    <xf numFmtId="166" fontId="8" fillId="0" borderId="25" xfId="0" applyNumberFormat="1" applyFont="1" applyBorder="1" applyAlignment="1">
      <alignment horizontal="right"/>
    </xf>
    <xf numFmtId="168" fontId="8" fillId="0" borderId="0" xfId="1" applyNumberFormat="1" applyFont="1" applyBorder="1" applyAlignment="1" applyProtection="1">
      <alignment horizontal="right"/>
    </xf>
    <xf numFmtId="0" fontId="11" fillId="0" borderId="0" xfId="0" applyFont="1"/>
    <xf numFmtId="168" fontId="8" fillId="0" borderId="0" xfId="1" applyNumberFormat="1" applyFont="1" applyBorder="1" applyProtection="1"/>
    <xf numFmtId="3" fontId="8" fillId="0" borderId="0" xfId="1" applyNumberFormat="1" applyFont="1" applyBorder="1"/>
    <xf numFmtId="0" fontId="9" fillId="0" borderId="0" xfId="0" applyFont="1"/>
    <xf numFmtId="0" fontId="17" fillId="0" borderId="0" xfId="0" applyFont="1"/>
    <xf numFmtId="0" fontId="18" fillId="0" borderId="0" xfId="0" applyFont="1"/>
    <xf numFmtId="0" fontId="19" fillId="0" borderId="0" xfId="0" applyFont="1"/>
    <xf numFmtId="1" fontId="19" fillId="0" borderId="0" xfId="0" applyNumberFormat="1" applyFont="1"/>
    <xf numFmtId="1" fontId="0" fillId="0" borderId="0" xfId="0" applyNumberFormat="1"/>
    <xf numFmtId="0" fontId="21" fillId="0" borderId="0" xfId="0" applyFont="1"/>
    <xf numFmtId="0" fontId="21" fillId="0" borderId="0" xfId="0" applyFont="1" applyAlignment="1">
      <alignment horizontal="center"/>
    </xf>
    <xf numFmtId="0" fontId="7" fillId="0" borderId="0" xfId="0" applyFont="1" applyAlignment="1">
      <alignment horizontal="left"/>
    </xf>
    <xf numFmtId="0" fontId="21" fillId="0" borderId="0" xfId="0" applyFont="1" applyAlignment="1">
      <alignment horizontal="left"/>
    </xf>
    <xf numFmtId="0" fontId="5" fillId="0" borderId="0" xfId="0" quotePrefix="1" applyFont="1"/>
    <xf numFmtId="0" fontId="0" fillId="0" borderId="0" xfId="0" applyAlignment="1">
      <alignment horizontal="left"/>
    </xf>
    <xf numFmtId="3" fontId="8" fillId="0" borderId="28" xfId="1" applyNumberFormat="1" applyFont="1" applyBorder="1" applyProtection="1"/>
    <xf numFmtId="167" fontId="8" fillId="0" borderId="0" xfId="1" applyNumberFormat="1" applyFont="1" applyProtection="1"/>
    <xf numFmtId="167" fontId="8" fillId="0" borderId="28" xfId="1" applyNumberFormat="1" applyFont="1" applyBorder="1" applyProtection="1"/>
    <xf numFmtId="167" fontId="8" fillId="0" borderId="14" xfId="1" applyNumberFormat="1" applyFont="1" applyBorder="1" applyProtection="1"/>
    <xf numFmtId="167" fontId="8" fillId="0" borderId="0" xfId="1" applyNumberFormat="1" applyFont="1" applyBorder="1" applyProtection="1"/>
    <xf numFmtId="167" fontId="8" fillId="0" borderId="21" xfId="1" applyNumberFormat="1" applyFont="1" applyBorder="1" applyProtection="1"/>
    <xf numFmtId="167" fontId="8" fillId="0" borderId="0" xfId="1" applyNumberFormat="1" applyFont="1"/>
    <xf numFmtId="167" fontId="8" fillId="0" borderId="25" xfId="1" applyNumberFormat="1" applyFont="1" applyBorder="1" applyProtection="1"/>
    <xf numFmtId="0" fontId="23" fillId="0" borderId="0" xfId="0" applyFont="1"/>
    <xf numFmtId="0" fontId="7" fillId="0" borderId="0" xfId="0" applyFont="1"/>
    <xf numFmtId="0" fontId="22" fillId="0" borderId="0" xfId="0" applyFont="1"/>
    <xf numFmtId="0" fontId="24" fillId="0" borderId="0" xfId="2" applyFont="1" applyAlignment="1" applyProtection="1">
      <alignment horizontal="left"/>
    </xf>
    <xf numFmtId="0" fontId="4" fillId="0" borderId="0" xfId="3" applyAlignment="1" applyProtection="1">
      <alignment horizontal="left"/>
    </xf>
    <xf numFmtId="0" fontId="4" fillId="0" borderId="0" xfId="3" applyAlignment="1" applyProtection="1"/>
    <xf numFmtId="167" fontId="5" fillId="0" borderId="0" xfId="0" applyNumberFormat="1" applyFont="1"/>
    <xf numFmtId="0" fontId="21" fillId="0" borderId="0" xfId="0" quotePrefix="1" applyFont="1"/>
    <xf numFmtId="3" fontId="8" fillId="0" borderId="0" xfId="1" quotePrefix="1" applyNumberFormat="1" applyFont="1" applyBorder="1" applyProtection="1"/>
    <xf numFmtId="168" fontId="5" fillId="0" borderId="0" xfId="1" quotePrefix="1" applyNumberFormat="1" applyFont="1" applyBorder="1" applyProtection="1"/>
    <xf numFmtId="0" fontId="5" fillId="0" borderId="0" xfId="4" applyFont="1"/>
    <xf numFmtId="0" fontId="5" fillId="0" borderId="0" xfId="4" applyFont="1" applyAlignment="1">
      <alignment horizontal="left"/>
    </xf>
    <xf numFmtId="0" fontId="7" fillId="2" borderId="0" xfId="4" applyFont="1" applyFill="1"/>
    <xf numFmtId="166" fontId="8" fillId="0" borderId="0" xfId="4" applyNumberFormat="1" applyFont="1"/>
    <xf numFmtId="0" fontId="8" fillId="0" borderId="0" xfId="4" applyFont="1"/>
    <xf numFmtId="0" fontId="9" fillId="2" borderId="1" xfId="4" applyFont="1" applyFill="1" applyBorder="1"/>
    <xf numFmtId="0" fontId="9" fillId="2" borderId="2" xfId="4" applyFont="1" applyFill="1" applyBorder="1" applyAlignment="1">
      <alignment horizontal="center"/>
    </xf>
    <xf numFmtId="0" fontId="9" fillId="2" borderId="3" xfId="4" applyFont="1" applyFill="1" applyBorder="1"/>
    <xf numFmtId="0" fontId="8" fillId="2" borderId="2" xfId="4" applyFont="1" applyFill="1" applyBorder="1"/>
    <xf numFmtId="0" fontId="8" fillId="2" borderId="4" xfId="4" applyFont="1" applyFill="1" applyBorder="1"/>
    <xf numFmtId="0" fontId="9" fillId="2" borderId="5" xfId="4" applyFont="1" applyFill="1" applyBorder="1" applyAlignment="1">
      <alignment horizontal="left"/>
    </xf>
    <xf numFmtId="14" fontId="9" fillId="2" borderId="6" xfId="4" applyNumberFormat="1" applyFont="1" applyFill="1" applyBorder="1" applyAlignment="1">
      <alignment horizontal="right"/>
    </xf>
    <xf numFmtId="1" fontId="9" fillId="2" borderId="7" xfId="4" applyNumberFormat="1" applyFont="1" applyFill="1" applyBorder="1" applyAlignment="1">
      <alignment horizontal="right"/>
    </xf>
    <xf numFmtId="1" fontId="9" fillId="2" borderId="6" xfId="4" applyNumberFormat="1" applyFont="1" applyFill="1" applyBorder="1" applyAlignment="1">
      <alignment horizontal="right"/>
    </xf>
    <xf numFmtId="1" fontId="9" fillId="2" borderId="8" xfId="4" applyNumberFormat="1" applyFont="1" applyFill="1" applyBorder="1" applyAlignment="1">
      <alignment horizontal="right"/>
    </xf>
    <xf numFmtId="14" fontId="9" fillId="2" borderId="7" xfId="4" applyNumberFormat="1" applyFont="1" applyFill="1" applyBorder="1" applyAlignment="1">
      <alignment horizontal="right"/>
    </xf>
    <xf numFmtId="14" fontId="9" fillId="2" borderId="9" xfId="4" applyNumberFormat="1" applyFont="1" applyFill="1" applyBorder="1" applyAlignment="1">
      <alignment horizontal="right"/>
    </xf>
    <xf numFmtId="0" fontId="8" fillId="0" borderId="10" xfId="4" applyFont="1" applyBorder="1"/>
    <xf numFmtId="166" fontId="8" fillId="0" borderId="0" xfId="4" applyNumberFormat="1" applyFont="1" applyAlignment="1">
      <alignment horizontal="right"/>
    </xf>
    <xf numFmtId="166" fontId="8" fillId="0" borderId="12" xfId="4" applyNumberFormat="1" applyFont="1" applyBorder="1" applyAlignment="1">
      <alignment horizontal="right"/>
    </xf>
    <xf numFmtId="0" fontId="11" fillId="0" borderId="13" xfId="4" applyFont="1" applyBorder="1"/>
    <xf numFmtId="166" fontId="8" fillId="0" borderId="14" xfId="4" applyNumberFormat="1" applyFont="1" applyBorder="1" applyAlignment="1">
      <alignment horizontal="right"/>
    </xf>
    <xf numFmtId="166" fontId="8" fillId="0" borderId="15" xfId="4" applyNumberFormat="1" applyFont="1" applyBorder="1" applyAlignment="1">
      <alignment horizontal="right"/>
    </xf>
    <xf numFmtId="0" fontId="8" fillId="0" borderId="16" xfId="4" applyFont="1" applyBorder="1"/>
    <xf numFmtId="0" fontId="8" fillId="0" borderId="11" xfId="4" applyFont="1" applyBorder="1"/>
    <xf numFmtId="166" fontId="8" fillId="0" borderId="17" xfId="4" applyNumberFormat="1" applyFont="1" applyBorder="1" applyAlignment="1">
      <alignment horizontal="right"/>
    </xf>
    <xf numFmtId="166" fontId="8" fillId="0" borderId="18" xfId="4" applyNumberFormat="1" applyFont="1" applyBorder="1" applyAlignment="1">
      <alignment horizontal="right"/>
    </xf>
    <xf numFmtId="0" fontId="8" fillId="0" borderId="19" xfId="4" applyFont="1" applyBorder="1"/>
    <xf numFmtId="166" fontId="8" fillId="0" borderId="20" xfId="4" applyNumberFormat="1" applyFont="1" applyBorder="1" applyAlignment="1">
      <alignment horizontal="right"/>
    </xf>
    <xf numFmtId="166" fontId="8" fillId="0" borderId="21" xfId="4" applyNumberFormat="1" applyFont="1" applyBorder="1" applyAlignment="1">
      <alignment horizontal="right"/>
    </xf>
    <xf numFmtId="0" fontId="8" fillId="0" borderId="22" xfId="4" applyFont="1" applyBorder="1"/>
    <xf numFmtId="0" fontId="8" fillId="0" borderId="23" xfId="4" applyFont="1" applyBorder="1"/>
    <xf numFmtId="0" fontId="11" fillId="0" borderId="24" xfId="4" applyFont="1" applyBorder="1"/>
    <xf numFmtId="166" fontId="8" fillId="0" borderId="25" xfId="4" applyNumberFormat="1" applyFont="1" applyBorder="1" applyAlignment="1">
      <alignment horizontal="right"/>
    </xf>
    <xf numFmtId="166" fontId="8" fillId="0" borderId="27" xfId="4" applyNumberFormat="1" applyFont="1" applyBorder="1" applyAlignment="1">
      <alignment horizontal="right"/>
    </xf>
    <xf numFmtId="0" fontId="9" fillId="0" borderId="0" xfId="4" applyFont="1"/>
    <xf numFmtId="0" fontId="11" fillId="0" borderId="0" xfId="4" applyFont="1"/>
    <xf numFmtId="0" fontId="12" fillId="0" borderId="0" xfId="4" applyFont="1"/>
    <xf numFmtId="0" fontId="13" fillId="0" borderId="0" xfId="4" applyFont="1"/>
    <xf numFmtId="166" fontId="5" fillId="0" borderId="0" xfId="4" applyNumberFormat="1" applyFont="1" applyAlignment="1">
      <alignment horizontal="right"/>
    </xf>
    <xf numFmtId="0" fontId="5" fillId="0" borderId="6" xfId="4" applyFont="1" applyBorder="1"/>
    <xf numFmtId="0" fontId="15" fillId="0" borderId="0" xfId="4" applyFont="1" applyAlignment="1">
      <alignment horizontal="left"/>
    </xf>
    <xf numFmtId="0" fontId="15" fillId="0" borderId="0" xfId="4" applyFont="1" applyAlignment="1">
      <alignment horizontal="right"/>
    </xf>
    <xf numFmtId="0" fontId="36" fillId="0" borderId="0" xfId="3" applyFont="1" applyAlignment="1" applyProtection="1"/>
    <xf numFmtId="0" fontId="37" fillId="0" borderId="0" xfId="2" applyFont="1" applyAlignment="1" applyProtection="1">
      <alignment horizontal="left"/>
    </xf>
    <xf numFmtId="0" fontId="13" fillId="0" borderId="6" xfId="0" applyFont="1" applyBorder="1"/>
    <xf numFmtId="0" fontId="25" fillId="0" borderId="0" xfId="15" applyFont="1"/>
    <xf numFmtId="0" fontId="3" fillId="0" borderId="0" xfId="15"/>
    <xf numFmtId="0" fontId="0" fillId="0" borderId="0" xfId="15" applyFont="1"/>
    <xf numFmtId="0" fontId="26" fillId="0" borderId="0" xfId="15" applyFont="1" applyAlignment="1">
      <alignment horizontal="right"/>
    </xf>
    <xf numFmtId="0" fontId="3" fillId="0" borderId="0" xfId="16"/>
    <xf numFmtId="0" fontId="28" fillId="0" borderId="0" xfId="15" applyFont="1" applyAlignment="1">
      <alignment horizontal="left"/>
    </xf>
    <xf numFmtId="0" fontId="31" fillId="0" borderId="0" xfId="15" applyFont="1" applyAlignment="1">
      <alignment horizontal="left"/>
    </xf>
    <xf numFmtId="0" fontId="20" fillId="0" borderId="0" xfId="16" applyFont="1" applyAlignment="1">
      <alignment horizontal="left"/>
    </xf>
    <xf numFmtId="0" fontId="10" fillId="0" borderId="0" xfId="15" applyFont="1" applyAlignment="1">
      <alignment horizontal="right"/>
    </xf>
    <xf numFmtId="0" fontId="3" fillId="0" borderId="0" xfId="15" applyAlignment="1">
      <alignment horizontal="right"/>
    </xf>
    <xf numFmtId="0" fontId="29" fillId="0" borderId="0" xfId="15" applyFont="1" applyAlignment="1">
      <alignment horizontal="left"/>
    </xf>
    <xf numFmtId="14" fontId="30" fillId="0" borderId="0" xfId="15" applyNumberFormat="1" applyFont="1" applyAlignment="1">
      <alignment horizontal="left"/>
    </xf>
    <xf numFmtId="0" fontId="30" fillId="0" borderId="0" xfId="15" applyFont="1" applyAlignment="1">
      <alignment horizontal="left"/>
    </xf>
    <xf numFmtId="0" fontId="32" fillId="0" borderId="0" xfId="16" applyFont="1" applyAlignment="1">
      <alignment vertical="center"/>
    </xf>
    <xf numFmtId="0" fontId="33" fillId="0" borderId="0" xfId="16" applyFont="1" applyAlignment="1">
      <alignment vertical="center"/>
    </xf>
    <xf numFmtId="0" fontId="34" fillId="0" borderId="0" xfId="16" applyFont="1"/>
    <xf numFmtId="14" fontId="27" fillId="0" borderId="0" xfId="15" applyNumberFormat="1" applyFont="1"/>
    <xf numFmtId="14" fontId="35" fillId="0" borderId="0" xfId="15" applyNumberFormat="1" applyFont="1" applyAlignment="1">
      <alignment horizontal="right"/>
    </xf>
    <xf numFmtId="0" fontId="9" fillId="2" borderId="29" xfId="0" applyFont="1" applyFill="1" applyBorder="1" applyAlignment="1">
      <alignment horizontal="center"/>
    </xf>
    <xf numFmtId="0" fontId="7" fillId="0" borderId="30" xfId="0" applyFont="1" applyBorder="1" applyAlignment="1">
      <alignment vertical="top"/>
    </xf>
    <xf numFmtId="0" fontId="10" fillId="0" borderId="19" xfId="0" applyFont="1" applyBorder="1" applyAlignment="1">
      <alignment vertical="top"/>
    </xf>
    <xf numFmtId="0" fontId="9" fillId="2" borderId="3" xfId="0" applyFont="1" applyFill="1" applyBorder="1" applyAlignment="1">
      <alignment horizontal="center"/>
    </xf>
    <xf numFmtId="0" fontId="9" fillId="2" borderId="4" xfId="0" applyFont="1" applyFill="1" applyBorder="1" applyAlignment="1">
      <alignment horizontal="center"/>
    </xf>
    <xf numFmtId="0" fontId="10" fillId="0" borderId="23" xfId="0" applyFont="1" applyBorder="1" applyAlignment="1">
      <alignment vertical="top"/>
    </xf>
    <xf numFmtId="14" fontId="20" fillId="0" borderId="0" xfId="15" applyNumberFormat="1" applyFont="1" applyAlignment="1">
      <alignment horizontal="center"/>
    </xf>
    <xf numFmtId="0" fontId="14" fillId="0" borderId="28" xfId="0" applyFont="1" applyBorder="1" applyAlignment="1">
      <alignment horizontal="right"/>
    </xf>
    <xf numFmtId="0" fontId="14" fillId="0" borderId="0" xfId="0" applyFont="1" applyAlignment="1">
      <alignment horizontal="right"/>
    </xf>
    <xf numFmtId="0" fontId="7" fillId="2" borderId="0" xfId="0" applyFont="1" applyFill="1" applyAlignment="1">
      <alignment horizontal="left" vertical="top"/>
    </xf>
    <xf numFmtId="0" fontId="9" fillId="2" borderId="2" xfId="0" applyFont="1" applyFill="1" applyBorder="1" applyAlignment="1">
      <alignment horizontal="center"/>
    </xf>
    <xf numFmtId="0" fontId="9" fillId="2" borderId="29" xfId="0" applyFont="1" applyFill="1" applyBorder="1" applyAlignment="1">
      <alignment horizontal="center"/>
    </xf>
    <xf numFmtId="0" fontId="7" fillId="0" borderId="30" xfId="0" applyFont="1" applyBorder="1" applyAlignment="1">
      <alignment vertical="top"/>
    </xf>
    <xf numFmtId="0" fontId="14" fillId="0" borderId="0" xfId="0" applyFont="1" applyAlignment="1">
      <alignment horizontal="left"/>
    </xf>
    <xf numFmtId="0" fontId="9" fillId="2" borderId="3" xfId="0" applyFont="1" applyFill="1" applyBorder="1" applyAlignment="1">
      <alignment horizontal="center"/>
    </xf>
    <xf numFmtId="0" fontId="9" fillId="2" borderId="4" xfId="0" applyFont="1" applyFill="1" applyBorder="1" applyAlignment="1">
      <alignment horizontal="center"/>
    </xf>
    <xf numFmtId="0" fontId="14" fillId="0" borderId="0" xfId="4" applyFont="1" applyAlignment="1">
      <alignment horizontal="right"/>
    </xf>
    <xf numFmtId="0" fontId="9" fillId="2" borderId="2" xfId="4" applyFont="1" applyFill="1" applyBorder="1" applyAlignment="1">
      <alignment horizontal="center"/>
    </xf>
    <xf numFmtId="0" fontId="9" fillId="2" borderId="29" xfId="4" applyFont="1" applyFill="1" applyBorder="1" applyAlignment="1">
      <alignment horizontal="center"/>
    </xf>
    <xf numFmtId="0" fontId="7" fillId="0" borderId="30" xfId="4" applyFont="1" applyBorder="1" applyAlignment="1">
      <alignment vertical="top"/>
    </xf>
    <xf numFmtId="0" fontId="9" fillId="2" borderId="3" xfId="4" applyFont="1" applyFill="1" applyBorder="1" applyAlignment="1">
      <alignment horizontal="center"/>
    </xf>
    <xf numFmtId="0" fontId="9" fillId="2" borderId="4" xfId="4" applyFont="1" applyFill="1" applyBorder="1" applyAlignment="1">
      <alignment horizontal="center"/>
    </xf>
    <xf numFmtId="0" fontId="15" fillId="0" borderId="0" xfId="0" applyFont="1" applyAlignment="1">
      <alignment horizontal="left" vertical="top" wrapText="1"/>
    </xf>
    <xf numFmtId="0" fontId="15" fillId="0" borderId="0" xfId="0" applyFont="1" applyAlignment="1">
      <alignment horizontal="left" vertical="top"/>
    </xf>
    <xf numFmtId="0" fontId="38" fillId="0" borderId="0" xfId="0" applyFont="1"/>
    <xf numFmtId="0" fontId="39" fillId="0" borderId="0" xfId="0" applyFont="1"/>
    <xf numFmtId="0" fontId="40" fillId="0" borderId="0" xfId="0" applyFont="1"/>
    <xf numFmtId="0" fontId="40" fillId="0" borderId="0" xfId="0" quotePrefix="1" applyFont="1"/>
    <xf numFmtId="0" fontId="41" fillId="0" borderId="0" xfId="0" applyFont="1"/>
    <xf numFmtId="0" fontId="40" fillId="0" borderId="0" xfId="0" applyFont="1" applyAlignment="1">
      <alignment horizontal="right"/>
    </xf>
    <xf numFmtId="0" fontId="41" fillId="0" borderId="0" xfId="0" applyFont="1" applyAlignment="1">
      <alignment horizontal="right"/>
    </xf>
    <xf numFmtId="1" fontId="39" fillId="0" borderId="0" xfId="0" applyNumberFormat="1" applyFont="1"/>
    <xf numFmtId="167" fontId="41" fillId="0" borderId="0" xfId="0" applyNumberFormat="1" applyFont="1"/>
    <xf numFmtId="3" fontId="41" fillId="0" borderId="0" xfId="0" applyNumberFormat="1" applyFont="1"/>
    <xf numFmtId="169" fontId="39" fillId="0" borderId="0" xfId="0" applyNumberFormat="1" applyFont="1"/>
    <xf numFmtId="170" fontId="39" fillId="0" borderId="0" xfId="0" applyNumberFormat="1" applyFont="1"/>
    <xf numFmtId="167" fontId="39" fillId="0" borderId="0" xfId="0" applyNumberFormat="1" applyFont="1"/>
    <xf numFmtId="3" fontId="39" fillId="0" borderId="0" xfId="0" applyNumberFormat="1" applyFont="1"/>
    <xf numFmtId="168" fontId="39" fillId="0" borderId="0" xfId="1" applyNumberFormat="1" applyFont="1"/>
    <xf numFmtId="167" fontId="39" fillId="0" borderId="0" xfId="1" applyNumberFormat="1" applyFont="1"/>
    <xf numFmtId="170" fontId="41" fillId="0" borderId="0" xfId="0" applyNumberFormat="1" applyFont="1"/>
    <xf numFmtId="171" fontId="41" fillId="0" borderId="0" xfId="0" applyNumberFormat="1" applyFont="1"/>
    <xf numFmtId="1" fontId="41" fillId="0" borderId="0" xfId="0" applyNumberFormat="1" applyFont="1"/>
    <xf numFmtId="169" fontId="41" fillId="0" borderId="0" xfId="0" applyNumberFormat="1" applyFont="1"/>
    <xf numFmtId="0" fontId="41" fillId="0" borderId="28" xfId="0" applyFont="1" applyBorder="1"/>
    <xf numFmtId="0" fontId="40" fillId="0" borderId="28" xfId="0" applyFont="1" applyBorder="1" applyAlignment="1">
      <alignment horizontal="right"/>
    </xf>
    <xf numFmtId="3" fontId="41" fillId="3" borderId="28" xfId="0" applyNumberFormat="1" applyFont="1" applyFill="1" applyBorder="1"/>
    <xf numFmtId="0" fontId="41" fillId="3" borderId="28" xfId="0" applyFont="1" applyFill="1" applyBorder="1" applyAlignment="1">
      <alignment horizontal="left" indent="1"/>
    </xf>
    <xf numFmtId="167" fontId="41" fillId="0" borderId="28" xfId="0" applyNumberFormat="1" applyFont="1" applyBorder="1"/>
    <xf numFmtId="3" fontId="41" fillId="3" borderId="0" xfId="0" applyNumberFormat="1" applyFont="1" applyFill="1"/>
    <xf numFmtId="167" fontId="41" fillId="3" borderId="0" xfId="0" applyNumberFormat="1" applyFont="1" applyFill="1"/>
    <xf numFmtId="0" fontId="41" fillId="3" borderId="0" xfId="0" applyFont="1" applyFill="1" applyAlignment="1">
      <alignment horizontal="left" indent="1"/>
    </xf>
    <xf numFmtId="0" fontId="41" fillId="0" borderId="0" xfId="0" applyFont="1" applyAlignment="1">
      <alignment horizontal="left" indent="1"/>
    </xf>
    <xf numFmtId="0" fontId="7" fillId="0" borderId="19" xfId="0" applyFont="1" applyBorder="1" applyAlignment="1">
      <alignment vertical="top"/>
    </xf>
    <xf numFmtId="0" fontId="7" fillId="0" borderId="19" xfId="4" applyFont="1" applyBorder="1" applyAlignment="1">
      <alignment vertical="top"/>
    </xf>
  </cellXfs>
  <cellStyles count="17">
    <cellStyle name="Comma" xfId="1" builtinId="3"/>
    <cellStyle name="Comma 2" xfId="5" xr:uid="{00000000-0005-0000-0000-000000000000}"/>
    <cellStyle name="Hyperkobling_Test_skadestat_tabeller" xfId="2" xr:uid="{00000000-0005-0000-0000-000002000000}"/>
    <cellStyle name="Hyperlink" xfId="3" builtinId="8"/>
    <cellStyle name="Hyperlink 2" xfId="6" xr:uid="{00000000-0005-0000-0000-000003000000}"/>
    <cellStyle name="Normal" xfId="0" builtinId="0"/>
    <cellStyle name="Normal 2" xfId="4" xr:uid="{00000000-0005-0000-0000-000006000000}"/>
    <cellStyle name="Normal 2 2" xfId="9" xr:uid="{00000000-0005-0000-0000-000007000000}"/>
    <cellStyle name="Normal 2 2 2" xfId="15" xr:uid="{9BDDF094-7868-4B5C-9034-B962F1186878}"/>
    <cellStyle name="Normal 2 3" xfId="16" xr:uid="{46109AA5-E6FE-43D6-9412-D2B1A762EBC8}"/>
    <cellStyle name="Normal 3" xfId="8" xr:uid="{00000000-0005-0000-0000-000008000000}"/>
    <cellStyle name="Normal 4" xfId="10" xr:uid="{00000000-0005-0000-0000-000009000000}"/>
    <cellStyle name="Normal 5" xfId="11" xr:uid="{00000000-0005-0000-0000-00000A000000}"/>
    <cellStyle name="Normal 6" xfId="12" xr:uid="{00000000-0005-0000-0000-00000B000000}"/>
    <cellStyle name="Normal 7" xfId="13" xr:uid="{00000000-0005-0000-0000-00000C000000}"/>
    <cellStyle name="Normal 8" xfId="7" xr:uid="{00000000-0005-0000-0000-00000D000000}"/>
    <cellStyle name="Tusenskille 2" xfId="14" xr:uid="{00000000-0005-0000-0000-00000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13524659460671"/>
          <c:y val="3.7594076974851641E-2"/>
          <c:w val="0.81081147956763977"/>
          <c:h val="0.79198188827020743"/>
        </c:manualLayout>
      </c:layout>
      <c:lineChart>
        <c:grouping val="standard"/>
        <c:varyColors val="0"/>
        <c:ser>
          <c:idx val="0"/>
          <c:order val="0"/>
          <c:tx>
            <c:strRef>
              <c:f>'Tab2'!$C$70</c:f>
              <c:strCache>
                <c:ptCount val="1"/>
                <c:pt idx="0">
                  <c:v>Motorvogn i alt</c:v>
                </c:pt>
              </c:strCache>
            </c:strRef>
          </c:tx>
          <c:spPr>
            <a:ln w="25400">
              <a:solidFill>
                <a:srgbClr val="000080"/>
              </a:solidFill>
              <a:prstDash val="solid"/>
            </a:ln>
          </c:spPr>
          <c:marker>
            <c:symbol val="none"/>
          </c:marker>
          <c:cat>
            <c:numRef>
              <c:f>'Tab2'!$B$71:$B$237</c:f>
              <c:numCache>
                <c:formatCode>General</c:formatCode>
                <c:ptCount val="167"/>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pt idx="152">
                  <c:v>2021</c:v>
                </c:pt>
                <c:pt idx="156">
                  <c:v>2022</c:v>
                </c:pt>
                <c:pt idx="160">
                  <c:v>2023</c:v>
                </c:pt>
                <c:pt idx="164">
                  <c:v>2024</c:v>
                </c:pt>
              </c:numCache>
            </c:numRef>
          </c:cat>
          <c:val>
            <c:numRef>
              <c:f>'Tab2'!$C$71:$C$237</c:f>
              <c:numCache>
                <c:formatCode>General</c:formatCode>
                <c:ptCount val="167"/>
                <c:pt idx="0">
                  <c:v>97</c:v>
                </c:pt>
                <c:pt idx="1">
                  <c:v>78.8</c:v>
                </c:pt>
                <c:pt idx="2">
                  <c:v>84.8</c:v>
                </c:pt>
                <c:pt idx="3">
                  <c:v>91.2</c:v>
                </c:pt>
                <c:pt idx="4">
                  <c:v>112.2</c:v>
                </c:pt>
                <c:pt idx="5">
                  <c:v>81.8</c:v>
                </c:pt>
                <c:pt idx="6">
                  <c:v>90.4</c:v>
                </c:pt>
                <c:pt idx="7">
                  <c:v>92.9</c:v>
                </c:pt>
                <c:pt idx="8">
                  <c:v>123.4</c:v>
                </c:pt>
                <c:pt idx="9">
                  <c:v>102</c:v>
                </c:pt>
                <c:pt idx="10">
                  <c:v>108.4</c:v>
                </c:pt>
                <c:pt idx="11">
                  <c:v>109.6</c:v>
                </c:pt>
                <c:pt idx="12">
                  <c:v>141</c:v>
                </c:pt>
                <c:pt idx="13">
                  <c:v>120.5</c:v>
                </c:pt>
                <c:pt idx="14">
                  <c:v>115.7</c:v>
                </c:pt>
                <c:pt idx="15">
                  <c:v>114.4</c:v>
                </c:pt>
                <c:pt idx="16">
                  <c:v>152.19999999999999</c:v>
                </c:pt>
                <c:pt idx="17">
                  <c:v>109.2</c:v>
                </c:pt>
                <c:pt idx="18">
                  <c:v>110.1</c:v>
                </c:pt>
                <c:pt idx="19">
                  <c:v>112</c:v>
                </c:pt>
                <c:pt idx="20">
                  <c:v>134.1</c:v>
                </c:pt>
                <c:pt idx="21">
                  <c:v>113.7</c:v>
                </c:pt>
                <c:pt idx="22">
                  <c:v>116.3</c:v>
                </c:pt>
                <c:pt idx="23">
                  <c:v>115.2</c:v>
                </c:pt>
                <c:pt idx="24">
                  <c:v>106.6</c:v>
                </c:pt>
                <c:pt idx="25">
                  <c:v>98</c:v>
                </c:pt>
                <c:pt idx="26">
                  <c:v>96.9</c:v>
                </c:pt>
                <c:pt idx="27">
                  <c:v>93.4</c:v>
                </c:pt>
                <c:pt idx="28">
                  <c:v>99.4</c:v>
                </c:pt>
                <c:pt idx="29">
                  <c:v>88.6</c:v>
                </c:pt>
                <c:pt idx="30">
                  <c:v>88.2</c:v>
                </c:pt>
                <c:pt idx="31">
                  <c:v>84.8</c:v>
                </c:pt>
                <c:pt idx="32">
                  <c:v>97.5</c:v>
                </c:pt>
                <c:pt idx="33">
                  <c:v>93.9</c:v>
                </c:pt>
                <c:pt idx="34">
                  <c:v>90.2</c:v>
                </c:pt>
                <c:pt idx="35">
                  <c:v>92.6</c:v>
                </c:pt>
                <c:pt idx="36">
                  <c:v>102</c:v>
                </c:pt>
                <c:pt idx="37">
                  <c:v>92.2</c:v>
                </c:pt>
                <c:pt idx="38">
                  <c:v>93.3</c:v>
                </c:pt>
                <c:pt idx="39">
                  <c:v>90.8</c:v>
                </c:pt>
                <c:pt idx="40">
                  <c:v>112.6</c:v>
                </c:pt>
                <c:pt idx="41">
                  <c:v>93</c:v>
                </c:pt>
                <c:pt idx="42">
                  <c:v>87.500000000000028</c:v>
                </c:pt>
                <c:pt idx="43">
                  <c:v>120.09999999999994</c:v>
                </c:pt>
                <c:pt idx="44">
                  <c:v>138.4</c:v>
                </c:pt>
                <c:pt idx="45">
                  <c:v>114.5</c:v>
                </c:pt>
                <c:pt idx="46">
                  <c:v>112.79999999999998</c:v>
                </c:pt>
                <c:pt idx="47">
                  <c:v>114.49999999999997</c:v>
                </c:pt>
                <c:pt idx="48">
                  <c:v>137.19999999999999</c:v>
                </c:pt>
                <c:pt idx="49">
                  <c:v>111</c:v>
                </c:pt>
                <c:pt idx="50">
                  <c:v>115.90000000000003</c:v>
                </c:pt>
                <c:pt idx="51">
                  <c:v>118.79999999999995</c:v>
                </c:pt>
                <c:pt idx="52">
                  <c:v>143.9</c:v>
                </c:pt>
                <c:pt idx="53">
                  <c:v>131.6</c:v>
                </c:pt>
                <c:pt idx="54">
                  <c:v>112</c:v>
                </c:pt>
                <c:pt idx="55">
                  <c:v>132.50000000000003</c:v>
                </c:pt>
                <c:pt idx="56">
                  <c:v>142.6</c:v>
                </c:pt>
                <c:pt idx="57">
                  <c:v>141.79999999999998</c:v>
                </c:pt>
                <c:pt idx="58">
                  <c:v>135.40000000000006</c:v>
                </c:pt>
                <c:pt idx="59">
                  <c:v>130.59999999999994</c:v>
                </c:pt>
                <c:pt idx="60">
                  <c:v>150</c:v>
                </c:pt>
                <c:pt idx="61">
                  <c:v>139.80000000000001</c:v>
                </c:pt>
                <c:pt idx="62">
                  <c:v>128.09999999999997</c:v>
                </c:pt>
                <c:pt idx="63">
                  <c:v>141.80000000000007</c:v>
                </c:pt>
                <c:pt idx="64">
                  <c:v>154.19999999999999</c:v>
                </c:pt>
                <c:pt idx="65">
                  <c:v>159.30000000000001</c:v>
                </c:pt>
                <c:pt idx="66">
                  <c:v>146.30000000000001</c:v>
                </c:pt>
                <c:pt idx="67">
                  <c:v>141.90000000000003</c:v>
                </c:pt>
                <c:pt idx="68">
                  <c:v>169.1</c:v>
                </c:pt>
                <c:pt idx="69">
                  <c:v>151.50000000000003</c:v>
                </c:pt>
                <c:pt idx="70">
                  <c:v>139</c:v>
                </c:pt>
                <c:pt idx="71">
                  <c:v>135.10000000000002</c:v>
                </c:pt>
                <c:pt idx="72">
                  <c:v>158.5</c:v>
                </c:pt>
                <c:pt idx="73">
                  <c:v>140.45999999999998</c:v>
                </c:pt>
                <c:pt idx="74">
                  <c:v>134.24</c:v>
                </c:pt>
                <c:pt idx="75" formatCode="0.000">
                  <c:v>137.49520000000001</c:v>
                </c:pt>
                <c:pt idx="76">
                  <c:v>155.81399999999999</c:v>
                </c:pt>
                <c:pt idx="77">
                  <c:v>146.54300000000003</c:v>
                </c:pt>
                <c:pt idx="78">
                  <c:v>146.23099999999999</c:v>
                </c:pt>
                <c:pt idx="79">
                  <c:v>137.96699999999993</c:v>
                </c:pt>
                <c:pt idx="80" formatCode="0.000">
                  <c:v>165.679</c:v>
                </c:pt>
                <c:pt idx="81" formatCode="0.000">
                  <c:v>135.02099999999999</c:v>
                </c:pt>
                <c:pt idx="82" formatCode="0.000">
                  <c:v>134.11099999999999</c:v>
                </c:pt>
                <c:pt idx="83" formatCode="0.000">
                  <c:v>142.01299999999998</c:v>
                </c:pt>
                <c:pt idx="84" formatCode="0.000">
                  <c:v>168.309</c:v>
                </c:pt>
                <c:pt idx="85" formatCode="0.000">
                  <c:v>140.26700000000002</c:v>
                </c:pt>
                <c:pt idx="86" formatCode="0.000">
                  <c:v>137.76999999999998</c:v>
                </c:pt>
                <c:pt idx="87" formatCode="0.000">
                  <c:v>137.68499999999995</c:v>
                </c:pt>
                <c:pt idx="88" formatCode="0.000">
                  <c:v>147.31100000000001</c:v>
                </c:pt>
                <c:pt idx="89" formatCode="0.000">
                  <c:v>143.51699999999997</c:v>
                </c:pt>
                <c:pt idx="90" formatCode="0.000">
                  <c:v>134.78300000000002</c:v>
                </c:pt>
                <c:pt idx="91" formatCode="0.000">
                  <c:v>137.37</c:v>
                </c:pt>
                <c:pt idx="92" formatCode="0.000">
                  <c:v>155.21299999999999</c:v>
                </c:pt>
                <c:pt idx="93" formatCode="0.000">
                  <c:v>147.44399999999999</c:v>
                </c:pt>
                <c:pt idx="94" formatCode="0.000">
                  <c:v>143.45100000000002</c:v>
                </c:pt>
                <c:pt idx="95" formatCode="0.000">
                  <c:v>148.56090999999998</c:v>
                </c:pt>
                <c:pt idx="96" formatCode="0.000">
                  <c:v>158.09976</c:v>
                </c:pt>
                <c:pt idx="97" formatCode="0.000">
                  <c:v>161.61276000000004</c:v>
                </c:pt>
                <c:pt idx="98" formatCode="0.000">
                  <c:v>135.82058024999998</c:v>
                </c:pt>
                <c:pt idx="99" formatCode="0.000">
                  <c:v>149.79139924999998</c:v>
                </c:pt>
                <c:pt idx="100" formatCode="0.000">
                  <c:v>164.64169099999998</c:v>
                </c:pt>
                <c:pt idx="101" formatCode="0.000">
                  <c:v>197.28657850000002</c:v>
                </c:pt>
                <c:pt idx="102" formatCode="0.000">
                  <c:v>159.71767174999997</c:v>
                </c:pt>
                <c:pt idx="103" formatCode="0.000">
                  <c:v>170.05706974999998</c:v>
                </c:pt>
                <c:pt idx="104" formatCode="0.000">
                  <c:v>191.37959499999999</c:v>
                </c:pt>
                <c:pt idx="105" formatCode="0.000">
                  <c:v>178.90604250000001</c:v>
                </c:pt>
                <c:pt idx="106" formatCode="0.000">
                  <c:v>160.23377500000004</c:v>
                </c:pt>
                <c:pt idx="107" formatCode="0.000">
                  <c:v>179.8571388695641</c:v>
                </c:pt>
                <c:pt idx="108" formatCode="0.000">
                  <c:v>204.63648875000001</c:v>
                </c:pt>
                <c:pt idx="109" formatCode="0.000">
                  <c:v>188.95691625000001</c:v>
                </c:pt>
                <c:pt idx="110" formatCode="0.000">
                  <c:v>172.07737875000004</c:v>
                </c:pt>
                <c:pt idx="111" formatCode="0.000">
                  <c:v>192.96143124999992</c:v>
                </c:pt>
                <c:pt idx="112" formatCode="0.000">
                  <c:v>204.00503875000001</c:v>
                </c:pt>
                <c:pt idx="113" formatCode="0.000">
                  <c:v>188.74104374999999</c:v>
                </c:pt>
                <c:pt idx="114" formatCode="0.000">
                  <c:v>169.93391749999995</c:v>
                </c:pt>
                <c:pt idx="115" formatCode="0.000">
                  <c:v>202.17554500000006</c:v>
                </c:pt>
                <c:pt idx="116" formatCode="0.000">
                  <c:v>195.82938625</c:v>
                </c:pt>
                <c:pt idx="117" formatCode="0.000">
                  <c:v>182.75061374999999</c:v>
                </c:pt>
                <c:pt idx="118" formatCode="0.000">
                  <c:v>165.72960875000007</c:v>
                </c:pt>
                <c:pt idx="119" formatCode="0.000">
                  <c:v>166.80539124999996</c:v>
                </c:pt>
                <c:pt idx="120" formatCode="0.000">
                  <c:v>199.180995</c:v>
                </c:pt>
                <c:pt idx="121" formatCode="0.000">
                  <c:v>205.01500500000003</c:v>
                </c:pt>
                <c:pt idx="122" formatCode="0.000">
                  <c:v>172.04383408071794</c:v>
                </c:pt>
                <c:pt idx="123" formatCode="0.000">
                  <c:v>204.099832585949</c:v>
                </c:pt>
                <c:pt idx="124" formatCode="0.000">
                  <c:v>196.17699999999999</c:v>
                </c:pt>
                <c:pt idx="125" formatCode="0.000">
                  <c:v>197.965</c:v>
                </c:pt>
                <c:pt idx="126" formatCode="0.000">
                  <c:v>192.10452006852</c:v>
                </c:pt>
                <c:pt idx="127" formatCode="0.000">
                  <c:v>196.808833167682</c:v>
                </c:pt>
                <c:pt idx="128" formatCode="0.000">
                  <c:v>219.418599054541</c:v>
                </c:pt>
                <c:pt idx="129" formatCode="0.000">
                  <c:v>188.69592411436798</c:v>
                </c:pt>
                <c:pt idx="130" formatCode="0.000">
                  <c:v>180.38826158445403</c:v>
                </c:pt>
                <c:pt idx="131" formatCode="0.000">
                  <c:v>195.22963867497901</c:v>
                </c:pt>
                <c:pt idx="132" formatCode="0.000">
                  <c:v>217.297581707322</c:v>
                </c:pt>
                <c:pt idx="133" formatCode="0.000">
                  <c:v>210.94903078835901</c:v>
                </c:pt>
                <c:pt idx="134" formatCode="0.000">
                  <c:v>193.64755294266695</c:v>
                </c:pt>
                <c:pt idx="135" formatCode="0.000">
                  <c:v>194.66297676649504</c:v>
                </c:pt>
                <c:pt idx="136" formatCode="0.000">
                  <c:v>227.02914608932699</c:v>
                </c:pt>
                <c:pt idx="137" formatCode="0.000">
                  <c:v>200.76722202181199</c:v>
                </c:pt>
                <c:pt idx="138" formatCode="0.000">
                  <c:v>195.05863188886104</c:v>
                </c:pt>
                <c:pt idx="139" formatCode="0.000">
                  <c:v>225.423</c:v>
                </c:pt>
                <c:pt idx="140" formatCode="0.000">
                  <c:v>241.52799999999999</c:v>
                </c:pt>
                <c:pt idx="141" formatCode="0.000">
                  <c:v>226.77080239162902</c:v>
                </c:pt>
                <c:pt idx="142" formatCode="0.000">
                  <c:v>230.04425590433516</c:v>
                </c:pt>
                <c:pt idx="143" formatCode="0.000">
                  <c:v>212.66674917787782</c:v>
                </c:pt>
                <c:pt idx="144" formatCode="0.000">
                  <c:v>242.05576995515696</c:v>
                </c:pt>
                <c:pt idx="145" formatCode="0.000">
                  <c:v>221.71122705530604</c:v>
                </c:pt>
                <c:pt idx="146" formatCode="0.000">
                  <c:v>200.66800298953694</c:v>
                </c:pt>
                <c:pt idx="147" formatCode="0.000">
                  <c:v>216.91973572496272</c:v>
                </c:pt>
                <c:pt idx="148" formatCode="0.000">
                  <c:v>245.16278393124065</c:v>
                </c:pt>
                <c:pt idx="149" formatCode="0.000">
                  <c:v>219.4338294469357</c:v>
                </c:pt>
                <c:pt idx="150" formatCode="0.000">
                  <c:v>230.4091689088192</c:v>
                </c:pt>
                <c:pt idx="151" formatCode="0.000">
                  <c:v>210.53825269058302</c:v>
                </c:pt>
                <c:pt idx="152" formatCode="0.000">
                  <c:v>246.03664372197312</c:v>
                </c:pt>
                <c:pt idx="153" formatCode="0.000">
                  <c:v>241.94121614349774</c:v>
                </c:pt>
                <c:pt idx="154" formatCode="0.000">
                  <c:v>223.16246838565024</c:v>
                </c:pt>
                <c:pt idx="155" formatCode="0.000">
                  <c:v>240.67364342301937</c:v>
                </c:pt>
                <c:pt idx="156" formatCode="0.000">
                  <c:v>258.31884641255607</c:v>
                </c:pt>
                <c:pt idx="157" formatCode="0.000">
                  <c:v>242.59168475336321</c:v>
                </c:pt>
                <c:pt idx="158" formatCode="0.000">
                  <c:v>236.3725230941705</c:v>
                </c:pt>
                <c:pt idx="159" formatCode="0.000">
                  <c:v>270.36808991031376</c:v>
                </c:pt>
                <c:pt idx="160" formatCode="0.000">
                  <c:v>302.38750433482812</c:v>
                </c:pt>
                <c:pt idx="161" formatCode="0.000">
                  <c:v>288.71155948488058</c:v>
                </c:pt>
                <c:pt idx="162" formatCode="0.000">
                  <c:v>250.48845860181598</c:v>
                </c:pt>
                <c:pt idx="163" formatCode="0.000">
                  <c:v>247.76441726457392</c:v>
                </c:pt>
                <c:pt idx="164" formatCode="0.000">
                  <c:v>322.60336023916295</c:v>
                </c:pt>
                <c:pt idx="165" formatCode="0.000">
                  <c:v>289.48796913303443</c:v>
                </c:pt>
                <c:pt idx="166" formatCode="0.000">
                  <c:v>303.40149304932731</c:v>
                </c:pt>
              </c:numCache>
            </c:numRef>
          </c:val>
          <c:smooth val="0"/>
          <c:extLst>
            <c:ext xmlns:c16="http://schemas.microsoft.com/office/drawing/2014/chart" uri="{C3380CC4-5D6E-409C-BE32-E72D297353CC}">
              <c16:uniqueId val="{00000000-A323-4438-AB76-3A3BD5C6F162}"/>
            </c:ext>
          </c:extLst>
        </c:ser>
        <c:ser>
          <c:idx val="1"/>
          <c:order val="1"/>
          <c:tx>
            <c:strRef>
              <c:f>'Tab2'!$D$70</c:f>
              <c:strCache>
                <c:ptCount val="1"/>
                <c:pt idx="0">
                  <c:v>Personbil</c:v>
                </c:pt>
              </c:strCache>
            </c:strRef>
          </c:tx>
          <c:spPr>
            <a:ln w="25400">
              <a:solidFill>
                <a:srgbClr val="000000"/>
              </a:solidFill>
              <a:prstDash val="sysDash"/>
            </a:ln>
          </c:spPr>
          <c:marker>
            <c:symbol val="none"/>
          </c:marker>
          <c:cat>
            <c:numRef>
              <c:f>'Tab2'!$B$71:$B$237</c:f>
              <c:numCache>
                <c:formatCode>General</c:formatCode>
                <c:ptCount val="167"/>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pt idx="152">
                  <c:v>2021</c:v>
                </c:pt>
                <c:pt idx="156">
                  <c:v>2022</c:v>
                </c:pt>
                <c:pt idx="160">
                  <c:v>2023</c:v>
                </c:pt>
                <c:pt idx="164">
                  <c:v>2024</c:v>
                </c:pt>
              </c:numCache>
            </c:numRef>
          </c:cat>
          <c:val>
            <c:numRef>
              <c:f>'Tab2'!$D$71:$D$237</c:f>
              <c:numCache>
                <c:formatCode>General</c:formatCode>
                <c:ptCount val="167"/>
                <c:pt idx="0">
                  <c:v>78.3</c:v>
                </c:pt>
                <c:pt idx="1">
                  <c:v>61.3</c:v>
                </c:pt>
                <c:pt idx="2">
                  <c:v>63</c:v>
                </c:pt>
                <c:pt idx="3">
                  <c:v>70.8</c:v>
                </c:pt>
                <c:pt idx="4">
                  <c:v>90.4</c:v>
                </c:pt>
                <c:pt idx="5">
                  <c:v>64.400000000000006</c:v>
                </c:pt>
                <c:pt idx="6">
                  <c:v>71.099999999999994</c:v>
                </c:pt>
                <c:pt idx="7">
                  <c:v>73.900000000000006</c:v>
                </c:pt>
                <c:pt idx="8">
                  <c:v>100.8</c:v>
                </c:pt>
                <c:pt idx="9">
                  <c:v>81.099999999999994</c:v>
                </c:pt>
                <c:pt idx="10">
                  <c:v>86</c:v>
                </c:pt>
                <c:pt idx="11">
                  <c:v>87.1</c:v>
                </c:pt>
                <c:pt idx="12">
                  <c:v>115.2</c:v>
                </c:pt>
                <c:pt idx="13">
                  <c:v>93.2</c:v>
                </c:pt>
                <c:pt idx="14">
                  <c:v>91.1</c:v>
                </c:pt>
                <c:pt idx="15">
                  <c:v>90.8</c:v>
                </c:pt>
                <c:pt idx="16">
                  <c:v>121.3</c:v>
                </c:pt>
                <c:pt idx="17">
                  <c:v>86.1</c:v>
                </c:pt>
                <c:pt idx="18">
                  <c:v>87.3</c:v>
                </c:pt>
                <c:pt idx="19">
                  <c:v>89.8</c:v>
                </c:pt>
                <c:pt idx="20">
                  <c:v>107.5</c:v>
                </c:pt>
                <c:pt idx="21">
                  <c:v>90</c:v>
                </c:pt>
                <c:pt idx="22">
                  <c:v>93.1</c:v>
                </c:pt>
                <c:pt idx="23">
                  <c:v>93.4</c:v>
                </c:pt>
                <c:pt idx="24">
                  <c:v>86.4</c:v>
                </c:pt>
                <c:pt idx="25">
                  <c:v>79.599999999999994</c:v>
                </c:pt>
                <c:pt idx="26">
                  <c:v>79</c:v>
                </c:pt>
                <c:pt idx="27">
                  <c:v>76.8</c:v>
                </c:pt>
                <c:pt idx="28">
                  <c:v>81.3</c:v>
                </c:pt>
                <c:pt idx="29">
                  <c:v>73.099999999999994</c:v>
                </c:pt>
                <c:pt idx="30">
                  <c:v>72.5</c:v>
                </c:pt>
                <c:pt idx="31">
                  <c:v>70.2</c:v>
                </c:pt>
                <c:pt idx="32">
                  <c:v>82.4</c:v>
                </c:pt>
                <c:pt idx="33">
                  <c:v>78</c:v>
                </c:pt>
                <c:pt idx="34">
                  <c:v>76.099999999999994</c:v>
                </c:pt>
                <c:pt idx="35">
                  <c:v>78.099999999999994</c:v>
                </c:pt>
                <c:pt idx="36">
                  <c:v>87.1</c:v>
                </c:pt>
                <c:pt idx="37">
                  <c:v>78.900000000000006</c:v>
                </c:pt>
                <c:pt idx="38">
                  <c:v>79.900000000000006</c:v>
                </c:pt>
                <c:pt idx="39">
                  <c:v>77.599999999999994</c:v>
                </c:pt>
                <c:pt idx="40">
                  <c:v>96.5</c:v>
                </c:pt>
                <c:pt idx="41">
                  <c:v>80.099999999999994</c:v>
                </c:pt>
                <c:pt idx="42">
                  <c:v>73.599999999999994</c:v>
                </c:pt>
                <c:pt idx="43">
                  <c:v>106.60000000000005</c:v>
                </c:pt>
                <c:pt idx="44">
                  <c:v>120</c:v>
                </c:pt>
                <c:pt idx="45">
                  <c:v>98.1</c:v>
                </c:pt>
                <c:pt idx="46">
                  <c:v>98.799999999999983</c:v>
                </c:pt>
                <c:pt idx="47">
                  <c:v>100.20000000000005</c:v>
                </c:pt>
                <c:pt idx="48">
                  <c:v>119.3</c:v>
                </c:pt>
                <c:pt idx="49">
                  <c:v>95.399999999999991</c:v>
                </c:pt>
                <c:pt idx="50">
                  <c:v>100.99999999999999</c:v>
                </c:pt>
                <c:pt idx="51">
                  <c:v>104.40000000000005</c:v>
                </c:pt>
                <c:pt idx="52">
                  <c:v>126.9</c:v>
                </c:pt>
                <c:pt idx="53">
                  <c:v>115.69999999999999</c:v>
                </c:pt>
                <c:pt idx="54">
                  <c:v>96.700000000000017</c:v>
                </c:pt>
                <c:pt idx="55">
                  <c:v>113.1</c:v>
                </c:pt>
                <c:pt idx="56">
                  <c:v>124.8</c:v>
                </c:pt>
                <c:pt idx="57">
                  <c:v>122.50000000000001</c:v>
                </c:pt>
                <c:pt idx="58">
                  <c:v>117.3</c:v>
                </c:pt>
                <c:pt idx="59">
                  <c:v>113.7</c:v>
                </c:pt>
                <c:pt idx="60">
                  <c:v>131.9</c:v>
                </c:pt>
                <c:pt idx="61">
                  <c:v>122</c:v>
                </c:pt>
                <c:pt idx="62">
                  <c:v>112.1</c:v>
                </c:pt>
                <c:pt idx="63">
                  <c:v>125.60000000000002</c:v>
                </c:pt>
                <c:pt idx="64">
                  <c:v>137.1</c:v>
                </c:pt>
                <c:pt idx="65">
                  <c:v>140.70000000000002</c:v>
                </c:pt>
                <c:pt idx="66">
                  <c:v>128.69999999999999</c:v>
                </c:pt>
                <c:pt idx="67">
                  <c:v>126.39999999999998</c:v>
                </c:pt>
                <c:pt idx="68">
                  <c:v>150.9</c:v>
                </c:pt>
                <c:pt idx="69">
                  <c:v>133.4</c:v>
                </c:pt>
                <c:pt idx="70">
                  <c:v>123.5</c:v>
                </c:pt>
                <c:pt idx="71">
                  <c:v>121.40000000000003</c:v>
                </c:pt>
                <c:pt idx="72">
                  <c:v>143.1</c:v>
                </c:pt>
                <c:pt idx="73">
                  <c:v>125.70000000000002</c:v>
                </c:pt>
                <c:pt idx="74">
                  <c:v>119.19999999999999</c:v>
                </c:pt>
                <c:pt idx="75">
                  <c:v>124.07220000000007</c:v>
                </c:pt>
                <c:pt idx="76">
                  <c:v>141.72399999999999</c:v>
                </c:pt>
                <c:pt idx="77">
                  <c:v>133.19</c:v>
                </c:pt>
                <c:pt idx="78">
                  <c:v>127.14100000000002</c:v>
                </c:pt>
                <c:pt idx="79">
                  <c:v>124.64100000000002</c:v>
                </c:pt>
                <c:pt idx="80">
                  <c:v>150.81100000000001</c:v>
                </c:pt>
                <c:pt idx="81">
                  <c:v>121.10099999999997</c:v>
                </c:pt>
                <c:pt idx="82">
                  <c:v>119.49100000000004</c:v>
                </c:pt>
                <c:pt idx="83">
                  <c:v>125.95899999999995</c:v>
                </c:pt>
                <c:pt idx="84">
                  <c:v>153.04300000000001</c:v>
                </c:pt>
                <c:pt idx="85">
                  <c:v>125.56799999999998</c:v>
                </c:pt>
                <c:pt idx="86">
                  <c:v>123.12100000000004</c:v>
                </c:pt>
                <c:pt idx="87">
                  <c:v>124.50600000000003</c:v>
                </c:pt>
                <c:pt idx="88">
                  <c:v>133.756</c:v>
                </c:pt>
                <c:pt idx="89">
                  <c:v>128.79</c:v>
                </c:pt>
                <c:pt idx="90">
                  <c:v>120.57100000000003</c:v>
                </c:pt>
                <c:pt idx="91">
                  <c:v>124.38200000000001</c:v>
                </c:pt>
                <c:pt idx="92">
                  <c:v>139.72800000000001</c:v>
                </c:pt>
                <c:pt idx="93">
                  <c:v>129.572</c:v>
                </c:pt>
                <c:pt idx="94">
                  <c:v>126.00599999999997</c:v>
                </c:pt>
                <c:pt idx="95">
                  <c:v>131.19532799999996</c:v>
                </c:pt>
                <c:pt idx="96">
                  <c:v>141.08400800000001</c:v>
                </c:pt>
                <c:pt idx="97">
                  <c:v>142.897008</c:v>
                </c:pt>
                <c:pt idx="98">
                  <c:v>119.75308425000003</c:v>
                </c:pt>
                <c:pt idx="99">
                  <c:v>133.49839924999998</c:v>
                </c:pt>
                <c:pt idx="100">
                  <c:v>148.61369099999999</c:v>
                </c:pt>
                <c:pt idx="101">
                  <c:v>175.71357850000001</c:v>
                </c:pt>
                <c:pt idx="102">
                  <c:v>141.40667174999999</c:v>
                </c:pt>
                <c:pt idx="103">
                  <c:v>152.54014889999991</c:v>
                </c:pt>
                <c:pt idx="104">
                  <c:v>172.55938714999999</c:v>
                </c:pt>
                <c:pt idx="105">
                  <c:v>160.765232725</c:v>
                </c:pt>
                <c:pt idx="106">
                  <c:v>142.31202375000004</c:v>
                </c:pt>
                <c:pt idx="107">
                  <c:v>163.53199924456408</c:v>
                </c:pt>
                <c:pt idx="108">
                  <c:v>186.506571025</c:v>
                </c:pt>
                <c:pt idx="109">
                  <c:v>170.46253197500002</c:v>
                </c:pt>
                <c:pt idx="110">
                  <c:v>154.15607493749997</c:v>
                </c:pt>
                <c:pt idx="111">
                  <c:v>174.39946771249993</c:v>
                </c:pt>
                <c:pt idx="112">
                  <c:v>184.8599929625</c:v>
                </c:pt>
                <c:pt idx="113">
                  <c:v>171.33320521249996</c:v>
                </c:pt>
                <c:pt idx="114">
                  <c:v>151.69380182500004</c:v>
                </c:pt>
                <c:pt idx="115">
                  <c:v>178.91908595000001</c:v>
                </c:pt>
                <c:pt idx="116">
                  <c:v>177.0717714875</c:v>
                </c:pt>
                <c:pt idx="117">
                  <c:v>165.12822851249999</c:v>
                </c:pt>
                <c:pt idx="118">
                  <c:v>148.24155396250001</c:v>
                </c:pt>
                <c:pt idx="119">
                  <c:v>151.72844603749996</c:v>
                </c:pt>
                <c:pt idx="120">
                  <c:v>183.65288545000001</c:v>
                </c:pt>
                <c:pt idx="121">
                  <c:v>185.63411454999996</c:v>
                </c:pt>
                <c:pt idx="122">
                  <c:v>153.21019910313902</c:v>
                </c:pt>
                <c:pt idx="123">
                  <c:v>188.07946756352794</c:v>
                </c:pt>
                <c:pt idx="124">
                  <c:v>179.55199999999999</c:v>
                </c:pt>
                <c:pt idx="125">
                  <c:v>179.76700000000002</c:v>
                </c:pt>
                <c:pt idx="126">
                  <c:v>173.47352006851992</c:v>
                </c:pt>
                <c:pt idx="127">
                  <c:v>184.73883316768206</c:v>
                </c:pt>
                <c:pt idx="128">
                  <c:v>202.59159905454101</c:v>
                </c:pt>
                <c:pt idx="129">
                  <c:v>171.45081948058601</c:v>
                </c:pt>
                <c:pt idx="130">
                  <c:v>162.29720926756397</c:v>
                </c:pt>
                <c:pt idx="131">
                  <c:v>179.89113138755602</c:v>
                </c:pt>
                <c:pt idx="132">
                  <c:v>201.19677375494101</c:v>
                </c:pt>
                <c:pt idx="133">
                  <c:v>192.89311593057502</c:v>
                </c:pt>
                <c:pt idx="134">
                  <c:v>175.641874720337</c:v>
                </c:pt>
                <c:pt idx="135">
                  <c:v>178.45454935802093</c:v>
                </c:pt>
                <c:pt idx="136">
                  <c:v>210.737716871462</c:v>
                </c:pt>
                <c:pt idx="137">
                  <c:v>183.70797761744905</c:v>
                </c:pt>
                <c:pt idx="138">
                  <c:v>176.76630551108894</c:v>
                </c:pt>
                <c:pt idx="139">
                  <c:v>208.21799999999996</c:v>
                </c:pt>
                <c:pt idx="140" formatCode="0.000">
                  <c:v>222.678</c:v>
                </c:pt>
                <c:pt idx="141" formatCode="0.000">
                  <c:v>208.83864191330298</c:v>
                </c:pt>
                <c:pt idx="142" formatCode="0.000">
                  <c:v>207.39460472346803</c:v>
                </c:pt>
                <c:pt idx="143" formatCode="0.000">
                  <c:v>195.66619934230232</c:v>
                </c:pt>
                <c:pt idx="144" formatCode="0.000">
                  <c:v>223.58363596412556</c:v>
                </c:pt>
                <c:pt idx="145" formatCode="0.000">
                  <c:v>199.97176164424542</c:v>
                </c:pt>
                <c:pt idx="146" formatCode="0.000">
                  <c:v>183.517602391629</c:v>
                </c:pt>
                <c:pt idx="147" formatCode="0.000">
                  <c:v>199.72038857997018</c:v>
                </c:pt>
                <c:pt idx="148" formatCode="0.000">
                  <c:v>227.94719714499254</c:v>
                </c:pt>
                <c:pt idx="149" formatCode="0.000">
                  <c:v>199.23928355754859</c:v>
                </c:pt>
                <c:pt idx="150" formatCode="0.000">
                  <c:v>212.03913512705532</c:v>
                </c:pt>
                <c:pt idx="151" formatCode="0.000">
                  <c:v>195.42257215246639</c:v>
                </c:pt>
                <c:pt idx="152" formatCode="0.000">
                  <c:v>229.48208497757849</c:v>
                </c:pt>
                <c:pt idx="153" formatCode="0.000">
                  <c:v>221.09553291479824</c:v>
                </c:pt>
                <c:pt idx="154" formatCode="0.000">
                  <c:v>200.9504247085203</c:v>
                </c:pt>
                <c:pt idx="155" formatCode="0.000">
                  <c:v>222.83402473841534</c:v>
                </c:pt>
                <c:pt idx="156" formatCode="0.000">
                  <c:v>238.37852713004486</c:v>
                </c:pt>
                <c:pt idx="157" formatCode="0.000">
                  <c:v>221.26676780269054</c:v>
                </c:pt>
                <c:pt idx="158" formatCode="0.000">
                  <c:v>212.27484847533628</c:v>
                </c:pt>
                <c:pt idx="159" formatCode="0.000">
                  <c:v>251.76894192825125</c:v>
                </c:pt>
                <c:pt idx="160" formatCode="0.000">
                  <c:v>281.08376346786247</c:v>
                </c:pt>
                <c:pt idx="161" formatCode="0.000">
                  <c:v>265.48782727255423</c:v>
                </c:pt>
                <c:pt idx="162" formatCode="0.000">
                  <c:v>227.83168719680316</c:v>
                </c:pt>
                <c:pt idx="163" formatCode="0.000">
                  <c:v>222.81360381165916</c:v>
                </c:pt>
                <c:pt idx="164" formatCode="0.000">
                  <c:v>297.48140819133039</c:v>
                </c:pt>
                <c:pt idx="165" formatCode="0.000">
                  <c:v>264.11916530642736</c:v>
                </c:pt>
                <c:pt idx="166" formatCode="0.000">
                  <c:v>277.61400443946195</c:v>
                </c:pt>
              </c:numCache>
            </c:numRef>
          </c:val>
          <c:smooth val="0"/>
          <c:extLst>
            <c:ext xmlns:c16="http://schemas.microsoft.com/office/drawing/2014/chart" uri="{C3380CC4-5D6E-409C-BE32-E72D297353CC}">
              <c16:uniqueId val="{00000001-A323-4438-AB76-3A3BD5C6F162}"/>
            </c:ext>
          </c:extLst>
        </c:ser>
        <c:dLbls>
          <c:showLegendKey val="0"/>
          <c:showVal val="0"/>
          <c:showCatName val="0"/>
          <c:showSerName val="0"/>
          <c:showPercent val="0"/>
          <c:showBubbleSize val="0"/>
        </c:dLbls>
        <c:smooth val="0"/>
        <c:axId val="266180480"/>
        <c:axId val="266182016"/>
      </c:lineChart>
      <c:catAx>
        <c:axId val="266180480"/>
        <c:scaling>
          <c:orientation val="minMax"/>
        </c:scaling>
        <c:delete val="0"/>
        <c:axPos val="b"/>
        <c:numFmt formatCode="General" sourceLinked="1"/>
        <c:majorTickMark val="out"/>
        <c:minorTickMark val="none"/>
        <c:tickLblPos val="nextTo"/>
        <c:spPr>
          <a:ln w="3175">
            <a:solidFill>
              <a:srgbClr val="000000"/>
            </a:solidFill>
            <a:prstDash val="solid"/>
          </a:ln>
        </c:spPr>
        <c:txPr>
          <a:bodyPr rot="-3000000" vert="horz"/>
          <a:lstStyle/>
          <a:p>
            <a:pPr>
              <a:defRPr sz="800" b="0" i="0" u="none" strike="noStrike" baseline="0">
                <a:solidFill>
                  <a:srgbClr val="000000"/>
                </a:solidFill>
                <a:latin typeface="Arial"/>
                <a:ea typeface="Arial"/>
                <a:cs typeface="Arial"/>
              </a:defRPr>
            </a:pPr>
            <a:endParaRPr lang="nb-NO"/>
          </a:p>
        </c:txPr>
        <c:crossAx val="266182016"/>
        <c:crosses val="autoZero"/>
        <c:auto val="1"/>
        <c:lblAlgn val="ctr"/>
        <c:lblOffset val="100"/>
        <c:tickLblSkip val="1"/>
        <c:tickMarkSkip val="1"/>
        <c:noMultiLvlLbl val="0"/>
      </c:catAx>
      <c:valAx>
        <c:axId val="266182016"/>
        <c:scaling>
          <c:orientation val="minMax"/>
        </c:scaling>
        <c:delete val="0"/>
        <c:axPos val="l"/>
        <c:majorGridlines>
          <c:spPr>
            <a:ln>
              <a:prstDash val="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6180480"/>
        <c:crosses val="autoZero"/>
        <c:crossBetween val="between"/>
      </c:valAx>
      <c:spPr>
        <a:noFill/>
        <a:ln w="12700">
          <a:solidFill>
            <a:srgbClr val="808080"/>
          </a:solidFill>
          <a:prstDash val="solid"/>
        </a:ln>
      </c:spPr>
    </c:plotArea>
    <c:legend>
      <c:legendPos val="r"/>
      <c:layout>
        <c:manualLayout>
          <c:xMode val="edge"/>
          <c:yMode val="edge"/>
          <c:x val="0.59154731503155356"/>
          <c:y val="0.60632894572388973"/>
          <c:w val="0.26013531247783173"/>
          <c:h val="0.1228072806688637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44"/>
          <c:h val="0.81417322834645667"/>
        </c:manualLayout>
      </c:layout>
      <c:lineChart>
        <c:grouping val="standard"/>
        <c:varyColors val="0"/>
        <c:ser>
          <c:idx val="0"/>
          <c:order val="0"/>
          <c:tx>
            <c:strRef>
              <c:f>'Tab2'!$M$70</c:f>
              <c:strCache>
                <c:ptCount val="1"/>
                <c:pt idx="0">
                  <c:v>Erstatning</c:v>
                </c:pt>
              </c:strCache>
            </c:strRef>
          </c:tx>
          <c:spPr>
            <a:ln w="25400"/>
          </c:spPr>
          <c:marker>
            <c:symbol val="none"/>
          </c:marker>
          <c:cat>
            <c:numRef>
              <c:f>'Tab2'!$K$103:$K$237</c:f>
              <c:numCache>
                <c:formatCode>General</c:formatCode>
                <c:ptCount val="135"/>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pt idx="120">
                  <c:v>2021</c:v>
                </c:pt>
                <c:pt idx="124">
                  <c:v>2022</c:v>
                </c:pt>
                <c:pt idx="128">
                  <c:v>2023</c:v>
                </c:pt>
                <c:pt idx="132">
                  <c:v>2024</c:v>
                </c:pt>
              </c:numCache>
            </c:numRef>
          </c:cat>
          <c:val>
            <c:numRef>
              <c:f>'Tab2'!$T$103:$T$237</c:f>
              <c:numCache>
                <c:formatCode>#\ ##0.0</c:formatCode>
                <c:ptCount val="135"/>
                <c:pt idx="0">
                  <c:v>253.46852923976613</c:v>
                </c:pt>
                <c:pt idx="1">
                  <c:v>315.36018764434186</c:v>
                </c:pt>
                <c:pt idx="2">
                  <c:v>366.51901558891467</c:v>
                </c:pt>
                <c:pt idx="3">
                  <c:v>328.26904352806423</c:v>
                </c:pt>
                <c:pt idx="4">
                  <c:v>319.55204285714291</c:v>
                </c:pt>
                <c:pt idx="5">
                  <c:v>291.98140519187365</c:v>
                </c:pt>
                <c:pt idx="6">
                  <c:v>382.64073562570468</c:v>
                </c:pt>
                <c:pt idx="7">
                  <c:v>189.77469764837628</c:v>
                </c:pt>
                <c:pt idx="8">
                  <c:v>302.7423858574611</c:v>
                </c:pt>
                <c:pt idx="9">
                  <c:v>326.19288546255518</c:v>
                </c:pt>
                <c:pt idx="10">
                  <c:v>370.85471026490069</c:v>
                </c:pt>
                <c:pt idx="11">
                  <c:v>280.02509615384622</c:v>
                </c:pt>
                <c:pt idx="12">
                  <c:v>275.25871153846157</c:v>
                </c:pt>
                <c:pt idx="13">
                  <c:v>331.43785714285718</c:v>
                </c:pt>
                <c:pt idx="14">
                  <c:v>369.69238327904475</c:v>
                </c:pt>
                <c:pt idx="15">
                  <c:v>358.66272138228948</c:v>
                </c:pt>
                <c:pt idx="16">
                  <c:v>303.67840738758036</c:v>
                </c:pt>
                <c:pt idx="17">
                  <c:v>351.29926142401706</c:v>
                </c:pt>
                <c:pt idx="18">
                  <c:v>368.91361052072256</c:v>
                </c:pt>
                <c:pt idx="19">
                  <c:v>337.81625000000037</c:v>
                </c:pt>
                <c:pt idx="20">
                  <c:v>326.58842356687904</c:v>
                </c:pt>
                <c:pt idx="21">
                  <c:v>358.51883017875923</c:v>
                </c:pt>
                <c:pt idx="22">
                  <c:v>378.26627225130898</c:v>
                </c:pt>
                <c:pt idx="23">
                  <c:v>302.41547248182786</c:v>
                </c:pt>
                <c:pt idx="24">
                  <c:v>298.98898766700933</c:v>
                </c:pt>
                <c:pt idx="25">
                  <c:v>356.11284032753326</c:v>
                </c:pt>
                <c:pt idx="26">
                  <c:v>315.20584442169923</c:v>
                </c:pt>
                <c:pt idx="27">
                  <c:v>291.39612042682916</c:v>
                </c:pt>
                <c:pt idx="28">
                  <c:v>289.22306646525686</c:v>
                </c:pt>
                <c:pt idx="29">
                  <c:v>317.27293380140429</c:v>
                </c:pt>
                <c:pt idx="30">
                  <c:v>325.33679358717444</c:v>
                </c:pt>
                <c:pt idx="31">
                  <c:v>316.58355014895727</c:v>
                </c:pt>
                <c:pt idx="32">
                  <c:v>248.70750493096651</c:v>
                </c:pt>
                <c:pt idx="33">
                  <c:v>301.7816364970646</c:v>
                </c:pt>
                <c:pt idx="34">
                  <c:v>346.82829646017717</c:v>
                </c:pt>
                <c:pt idx="35">
                  <c:v>287.66397584541056</c:v>
                </c:pt>
                <c:pt idx="36">
                  <c:v>293.22834608030598</c:v>
                </c:pt>
                <c:pt idx="37">
                  <c:v>271.93562083729785</c:v>
                </c:pt>
                <c:pt idx="38">
                  <c:v>285.24752374169043</c:v>
                </c:pt>
                <c:pt idx="39">
                  <c:v>311.84562265917612</c:v>
                </c:pt>
                <c:pt idx="40">
                  <c:v>234.50480396678969</c:v>
                </c:pt>
                <c:pt idx="41">
                  <c:v>268.96804060218983</c:v>
                </c:pt>
                <c:pt idx="42">
                  <c:v>227.13079324699356</c:v>
                </c:pt>
                <c:pt idx="43">
                  <c:v>368.38628104875806</c:v>
                </c:pt>
                <c:pt idx="44">
                  <c:v>280.47753202195798</c:v>
                </c:pt>
                <c:pt idx="45">
                  <c:v>328.82637500000004</c:v>
                </c:pt>
                <c:pt idx="46">
                  <c:v>260.77038093065698</c:v>
                </c:pt>
                <c:pt idx="47">
                  <c:v>270.73923423423446</c:v>
                </c:pt>
                <c:pt idx="48">
                  <c:v>247.3653795811519</c:v>
                </c:pt>
                <c:pt idx="49">
                  <c:v>280.29567230632239</c:v>
                </c:pt>
                <c:pt idx="50">
                  <c:v>261.36314566577306</c:v>
                </c:pt>
                <c:pt idx="51">
                  <c:v>303.89934946714055</c:v>
                </c:pt>
                <c:pt idx="52">
                  <c:v>246.11857682060392</c:v>
                </c:pt>
                <c:pt idx="53">
                  <c:v>312.00064373897715</c:v>
                </c:pt>
                <c:pt idx="54">
                  <c:v>220.43474336283177</c:v>
                </c:pt>
                <c:pt idx="55">
                  <c:v>221.35466447368438</c:v>
                </c:pt>
                <c:pt idx="56">
                  <c:v>217.57895998240988</c:v>
                </c:pt>
                <c:pt idx="57">
                  <c:v>205.064181857639</c:v>
                </c:pt>
                <c:pt idx="58">
                  <c:v>205.91526933101645</c:v>
                </c:pt>
                <c:pt idx="59">
                  <c:v>189.62814655172426</c:v>
                </c:pt>
                <c:pt idx="60">
                  <c:v>200.07778301886796</c:v>
                </c:pt>
                <c:pt idx="61">
                  <c:v>231.37583333333336</c:v>
                </c:pt>
                <c:pt idx="62">
                  <c:v>220.67385549872131</c:v>
                </c:pt>
                <c:pt idx="63">
                  <c:v>187.58126680672268</c:v>
                </c:pt>
                <c:pt idx="64">
                  <c:v>220.69374893617027</c:v>
                </c:pt>
                <c:pt idx="65">
                  <c:v>210.8208579881657</c:v>
                </c:pt>
                <c:pt idx="66">
                  <c:v>201.06414898132428</c:v>
                </c:pt>
                <c:pt idx="67">
                  <c:v>183.1191307947021</c:v>
                </c:pt>
                <c:pt idx="68">
                  <c:v>203.45111361771947</c:v>
                </c:pt>
                <c:pt idx="69">
                  <c:v>239.21781147540989</c:v>
                </c:pt>
                <c:pt idx="70">
                  <c:v>234.43758935824533</c:v>
                </c:pt>
                <c:pt idx="71">
                  <c:v>334.90827586206922</c:v>
                </c:pt>
                <c:pt idx="72">
                  <c:v>264.21023200000002</c:v>
                </c:pt>
                <c:pt idx="73">
                  <c:v>289.97402346857604</c:v>
                </c:pt>
                <c:pt idx="74">
                  <c:v>286.34416666666664</c:v>
                </c:pt>
                <c:pt idx="75">
                  <c:v>338.20247235387063</c:v>
                </c:pt>
                <c:pt idx="76">
                  <c:v>292.60305555555567</c:v>
                </c:pt>
                <c:pt idx="77">
                  <c:v>242.2758107059737</c:v>
                </c:pt>
                <c:pt idx="78">
                  <c:v>243.2702288732394</c:v>
                </c:pt>
                <c:pt idx="79">
                  <c:v>246.17083333333338</c:v>
                </c:pt>
                <c:pt idx="80">
                  <c:v>186.19833909370206</c:v>
                </c:pt>
                <c:pt idx="81">
                  <c:v>233.89849999999998</c:v>
                </c:pt>
                <c:pt idx="82">
                  <c:v>200.27839837712514</c:v>
                </c:pt>
                <c:pt idx="83">
                  <c:v>214.97534859789391</c:v>
                </c:pt>
                <c:pt idx="84">
                  <c:v>206.70526661390477</c:v>
                </c:pt>
                <c:pt idx="85">
                  <c:v>216.66753755742982</c:v>
                </c:pt>
                <c:pt idx="86">
                  <c:v>226.43734203454804</c:v>
                </c:pt>
                <c:pt idx="87">
                  <c:v>223.4626646914104</c:v>
                </c:pt>
                <c:pt idx="88">
                  <c:v>195.49536039407946</c:v>
                </c:pt>
                <c:pt idx="89">
                  <c:v>203.19909709930758</c:v>
                </c:pt>
                <c:pt idx="90">
                  <c:v>199.02269081395056</c:v>
                </c:pt>
                <c:pt idx="91">
                  <c:v>206.20028298894448</c:v>
                </c:pt>
                <c:pt idx="92">
                  <c:v>188.40155249024568</c:v>
                </c:pt>
                <c:pt idx="93">
                  <c:v>189.60703887958056</c:v>
                </c:pt>
                <c:pt idx="94">
                  <c:v>200.17197232846354</c:v>
                </c:pt>
                <c:pt idx="95">
                  <c:v>197.05606342783966</c:v>
                </c:pt>
                <c:pt idx="96">
                  <c:v>173.90126364994546</c:v>
                </c:pt>
                <c:pt idx="97">
                  <c:v>187.36790906014113</c:v>
                </c:pt>
                <c:pt idx="98">
                  <c:v>145.44142458365704</c:v>
                </c:pt>
                <c:pt idx="99">
                  <c:v>173.33725510951479</c:v>
                </c:pt>
                <c:pt idx="100">
                  <c:v>139.59364823817504</c:v>
                </c:pt>
                <c:pt idx="101">
                  <c:v>163.83343584734951</c:v>
                </c:pt>
                <c:pt idx="102">
                  <c:v>159.01408254960663</c:v>
                </c:pt>
                <c:pt idx="103">
                  <c:v>156.13735646956613</c:v>
                </c:pt>
                <c:pt idx="104">
                  <c:v>149.35205161962352</c:v>
                </c:pt>
                <c:pt idx="105">
                  <c:v>126.05536571070488</c:v>
                </c:pt>
                <c:pt idx="106">
                  <c:v>134.61072640868974</c:v>
                </c:pt>
                <c:pt idx="107">
                  <c:v>129.43753369272241</c:v>
                </c:pt>
                <c:pt idx="108">
                  <c:v>120.03520374081499</c:v>
                </c:pt>
                <c:pt idx="109">
                  <c:v>139.311727707377</c:v>
                </c:pt>
                <c:pt idx="110">
                  <c:v>152.84406014765958</c:v>
                </c:pt>
                <c:pt idx="111">
                  <c:v>117.52407407103401</c:v>
                </c:pt>
                <c:pt idx="112">
                  <c:v>123.08075453827793</c:v>
                </c:pt>
                <c:pt idx="113">
                  <c:v>141.8170597892684</c:v>
                </c:pt>
                <c:pt idx="114">
                  <c:v>144.98096459642431</c:v>
                </c:pt>
                <c:pt idx="115">
                  <c:v>132.18263076457498</c:v>
                </c:pt>
                <c:pt idx="116">
                  <c:v>145.26349253092982</c:v>
                </c:pt>
                <c:pt idx="117">
                  <c:v>124.32672386453578</c:v>
                </c:pt>
                <c:pt idx="118">
                  <c:v>156.56425948493131</c:v>
                </c:pt>
                <c:pt idx="119">
                  <c:v>111.96184330568823</c:v>
                </c:pt>
                <c:pt idx="120">
                  <c:v>112.42870167125406</c:v>
                </c:pt>
                <c:pt idx="121">
                  <c:v>111.63189322672167</c:v>
                </c:pt>
                <c:pt idx="122">
                  <c:v>116.58092687295333</c:v>
                </c:pt>
                <c:pt idx="123">
                  <c:v>102.58772603283373</c:v>
                </c:pt>
                <c:pt idx="124">
                  <c:v>114.51574120765106</c:v>
                </c:pt>
                <c:pt idx="125">
                  <c:v>155.70215005901753</c:v>
                </c:pt>
                <c:pt idx="126">
                  <c:v>152.01610431556603</c:v>
                </c:pt>
                <c:pt idx="127">
                  <c:v>147.10257243052038</c:v>
                </c:pt>
                <c:pt idx="128">
                  <c:v>144.65306443564003</c:v>
                </c:pt>
                <c:pt idx="129">
                  <c:v>153.30462058750948</c:v>
                </c:pt>
                <c:pt idx="130">
                  <c:v>202.085508914374</c:v>
                </c:pt>
                <c:pt idx="131">
                  <c:v>159.51872164598228</c:v>
                </c:pt>
                <c:pt idx="132">
                  <c:v>144.79399003074536</c:v>
                </c:pt>
                <c:pt idx="133">
                  <c:v>178.84949020790449</c:v>
                </c:pt>
                <c:pt idx="134">
                  <c:v>177.99044360205599</c:v>
                </c:pt>
              </c:numCache>
            </c:numRef>
          </c:val>
          <c:smooth val="0"/>
          <c:extLst>
            <c:ext xmlns:c16="http://schemas.microsoft.com/office/drawing/2014/chart" uri="{C3380CC4-5D6E-409C-BE32-E72D297353CC}">
              <c16:uniqueId val="{00000000-A9C2-44F7-A0C1-9433E210C6CC}"/>
            </c:ext>
          </c:extLst>
        </c:ser>
        <c:dLbls>
          <c:showLegendKey val="0"/>
          <c:showVal val="0"/>
          <c:showCatName val="0"/>
          <c:showSerName val="0"/>
          <c:showPercent val="0"/>
          <c:showBubbleSize val="0"/>
        </c:dLbls>
        <c:marker val="1"/>
        <c:smooth val="0"/>
        <c:axId val="270837248"/>
        <c:axId val="270838784"/>
      </c:lineChart>
      <c:lineChart>
        <c:grouping val="standard"/>
        <c:varyColors val="0"/>
        <c:ser>
          <c:idx val="1"/>
          <c:order val="1"/>
          <c:tx>
            <c:strRef>
              <c:f>'Tab2'!$L$70</c:f>
              <c:strCache>
                <c:ptCount val="1"/>
                <c:pt idx="0">
                  <c:v>Antall</c:v>
                </c:pt>
              </c:strCache>
            </c:strRef>
          </c:tx>
          <c:spPr>
            <a:ln w="25400"/>
          </c:spPr>
          <c:marker>
            <c:symbol val="none"/>
          </c:marker>
          <c:cat>
            <c:numRef>
              <c:f>'Tab2'!$K$103:$K$237</c:f>
              <c:numCache>
                <c:formatCode>General</c:formatCode>
                <c:ptCount val="135"/>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pt idx="120">
                  <c:v>2021</c:v>
                </c:pt>
                <c:pt idx="124">
                  <c:v>2022</c:v>
                </c:pt>
                <c:pt idx="128">
                  <c:v>2023</c:v>
                </c:pt>
                <c:pt idx="132">
                  <c:v>2024</c:v>
                </c:pt>
              </c:numCache>
            </c:numRef>
          </c:cat>
          <c:val>
            <c:numRef>
              <c:f>'Tab2'!$R$103:$R$237</c:f>
              <c:numCache>
                <c:formatCode>#,##0</c:formatCode>
                <c:ptCount val="135"/>
                <c:pt idx="0">
                  <c:v>9077</c:v>
                </c:pt>
                <c:pt idx="1">
                  <c:v>12525</c:v>
                </c:pt>
                <c:pt idx="2">
                  <c:v>14126</c:v>
                </c:pt>
                <c:pt idx="3">
                  <c:v>13048</c:v>
                </c:pt>
                <c:pt idx="4">
                  <c:v>11030</c:v>
                </c:pt>
                <c:pt idx="5">
                  <c:v>13252</c:v>
                </c:pt>
                <c:pt idx="6">
                  <c:v>15450</c:v>
                </c:pt>
                <c:pt idx="7">
                  <c:v>12309</c:v>
                </c:pt>
                <c:pt idx="8">
                  <c:v>10571</c:v>
                </c:pt>
                <c:pt idx="9">
                  <c:v>12919</c:v>
                </c:pt>
                <c:pt idx="10">
                  <c:v>14800</c:v>
                </c:pt>
                <c:pt idx="11">
                  <c:v>11391</c:v>
                </c:pt>
                <c:pt idx="12">
                  <c:v>8795</c:v>
                </c:pt>
                <c:pt idx="13">
                  <c:v>13449</c:v>
                </c:pt>
                <c:pt idx="14">
                  <c:v>15669</c:v>
                </c:pt>
                <c:pt idx="15">
                  <c:v>14139</c:v>
                </c:pt>
                <c:pt idx="16">
                  <c:v>11007</c:v>
                </c:pt>
                <c:pt idx="17">
                  <c:v>13915</c:v>
                </c:pt>
                <c:pt idx="18">
                  <c:v>17436</c:v>
                </c:pt>
                <c:pt idx="19">
                  <c:v>15130</c:v>
                </c:pt>
                <c:pt idx="20">
                  <c:v>11785</c:v>
                </c:pt>
                <c:pt idx="21">
                  <c:v>14642</c:v>
                </c:pt>
                <c:pt idx="22">
                  <c:v>17198</c:v>
                </c:pt>
                <c:pt idx="23">
                  <c:v>13841</c:v>
                </c:pt>
                <c:pt idx="24">
                  <c:v>10571</c:v>
                </c:pt>
                <c:pt idx="25">
                  <c:v>14837</c:v>
                </c:pt>
                <c:pt idx="26">
                  <c:v>15670</c:v>
                </c:pt>
                <c:pt idx="27">
                  <c:v>13087</c:v>
                </c:pt>
                <c:pt idx="28">
                  <c:v>11958</c:v>
                </c:pt>
                <c:pt idx="29">
                  <c:v>15060</c:v>
                </c:pt>
                <c:pt idx="30">
                  <c:v>17098</c:v>
                </c:pt>
                <c:pt idx="31">
                  <c:v>14647</c:v>
                </c:pt>
                <c:pt idx="32">
                  <c:v>11175</c:v>
                </c:pt>
                <c:pt idx="33">
                  <c:v>12451</c:v>
                </c:pt>
                <c:pt idx="34">
                  <c:v>18817</c:v>
                </c:pt>
                <c:pt idx="35">
                  <c:v>13692</c:v>
                </c:pt>
                <c:pt idx="36">
                  <c:v>12421</c:v>
                </c:pt>
                <c:pt idx="37">
                  <c:v>13950</c:v>
                </c:pt>
                <c:pt idx="38">
                  <c:v>14850</c:v>
                </c:pt>
                <c:pt idx="39">
                  <c:v>13212</c:v>
                </c:pt>
                <c:pt idx="40">
                  <c:v>10538</c:v>
                </c:pt>
                <c:pt idx="41">
                  <c:v>11841</c:v>
                </c:pt>
                <c:pt idx="42">
                  <c:v>13534</c:v>
                </c:pt>
                <c:pt idx="43">
                  <c:v>12341</c:v>
                </c:pt>
                <c:pt idx="44">
                  <c:v>9371</c:v>
                </c:pt>
                <c:pt idx="45">
                  <c:v>14749</c:v>
                </c:pt>
                <c:pt idx="46">
                  <c:v>14722</c:v>
                </c:pt>
                <c:pt idx="47">
                  <c:v>14689</c:v>
                </c:pt>
                <c:pt idx="48">
                  <c:v>10626</c:v>
                </c:pt>
                <c:pt idx="49">
                  <c:v>12719</c:v>
                </c:pt>
                <c:pt idx="50">
                  <c:v>13690</c:v>
                </c:pt>
                <c:pt idx="51">
                  <c:v>11607</c:v>
                </c:pt>
                <c:pt idx="52">
                  <c:v>8913</c:v>
                </c:pt>
                <c:pt idx="53">
                  <c:v>10802</c:v>
                </c:pt>
                <c:pt idx="54">
                  <c:v>11365</c:v>
                </c:pt>
                <c:pt idx="55">
                  <c:v>9276</c:v>
                </c:pt>
                <c:pt idx="56">
                  <c:v>7498</c:v>
                </c:pt>
                <c:pt idx="57">
                  <c:v>11610</c:v>
                </c:pt>
                <c:pt idx="58">
                  <c:v>8742</c:v>
                </c:pt>
                <c:pt idx="59">
                  <c:v>11407</c:v>
                </c:pt>
                <c:pt idx="60">
                  <c:v>7106</c:v>
                </c:pt>
                <c:pt idx="61">
                  <c:v>9193</c:v>
                </c:pt>
                <c:pt idx="62">
                  <c:v>10840</c:v>
                </c:pt>
                <c:pt idx="63">
                  <c:v>9520</c:v>
                </c:pt>
                <c:pt idx="64">
                  <c:v>8112</c:v>
                </c:pt>
                <c:pt idx="65">
                  <c:v>10608</c:v>
                </c:pt>
                <c:pt idx="66">
                  <c:v>10319</c:v>
                </c:pt>
                <c:pt idx="67">
                  <c:v>8645</c:v>
                </c:pt>
                <c:pt idx="68">
                  <c:v>7939</c:v>
                </c:pt>
                <c:pt idx="69">
                  <c:v>10207</c:v>
                </c:pt>
                <c:pt idx="70">
                  <c:v>11007</c:v>
                </c:pt>
                <c:pt idx="71">
                  <c:v>10145</c:v>
                </c:pt>
                <c:pt idx="72">
                  <c:v>8619</c:v>
                </c:pt>
                <c:pt idx="73">
                  <c:v>11296</c:v>
                </c:pt>
                <c:pt idx="74">
                  <c:v>11383</c:v>
                </c:pt>
                <c:pt idx="75">
                  <c:v>10409</c:v>
                </c:pt>
                <c:pt idx="76">
                  <c:v>7227</c:v>
                </c:pt>
                <c:pt idx="77">
                  <c:v>10696</c:v>
                </c:pt>
                <c:pt idx="78">
                  <c:v>11532</c:v>
                </c:pt>
                <c:pt idx="79">
                  <c:v>9548</c:v>
                </c:pt>
                <c:pt idx="80">
                  <c:v>6732</c:v>
                </c:pt>
                <c:pt idx="81">
                  <c:v>10017</c:v>
                </c:pt>
                <c:pt idx="82">
                  <c:v>10339</c:v>
                </c:pt>
                <c:pt idx="83">
                  <c:v>9645.4866500746648</c:v>
                </c:pt>
                <c:pt idx="84">
                  <c:v>7564.3716625186662</c:v>
                </c:pt>
                <c:pt idx="85">
                  <c:v>10002.628337481334</c:v>
                </c:pt>
                <c:pt idx="86" formatCode="0">
                  <c:v>10877.781177428844</c:v>
                </c:pt>
                <c:pt idx="87" formatCode="0">
                  <c:v>8525.2188225711561</c:v>
                </c:pt>
                <c:pt idx="88" formatCode="0">
                  <c:v>5958.3970505452735</c:v>
                </c:pt>
                <c:pt idx="89" formatCode="0">
                  <c:v>10154.602949454726</c:v>
                </c:pt>
                <c:pt idx="90" formatCode="0">
                  <c:v>11786.02326086957</c:v>
                </c:pt>
                <c:pt idx="91" formatCode="0">
                  <c:v>11621.97673913043</c:v>
                </c:pt>
                <c:pt idx="92" formatCode="0">
                  <c:v>8004</c:v>
                </c:pt>
                <c:pt idx="93" formatCode="0">
                  <c:v>11579</c:v>
                </c:pt>
                <c:pt idx="94" formatCode="0">
                  <c:v>11684</c:v>
                </c:pt>
                <c:pt idx="95" formatCode="0">
                  <c:v>9690</c:v>
                </c:pt>
                <c:pt idx="96" formatCode="0">
                  <c:v>7135</c:v>
                </c:pt>
                <c:pt idx="97" formatCode="0">
                  <c:v>9988.3050621118018</c:v>
                </c:pt>
                <c:pt idx="98" formatCode="0">
                  <c:v>10649.652531055901</c:v>
                </c:pt>
                <c:pt idx="99" formatCode="0">
                  <c:v>9159.825978260902</c:v>
                </c:pt>
                <c:pt idx="100" formatCode="0">
                  <c:v>6340.7358571430004</c:v>
                </c:pt>
                <c:pt idx="101" formatCode="0">
                  <c:v>10107.700518632999</c:v>
                </c:pt>
                <c:pt idx="102" formatCode="0">
                  <c:v>10325.156290487997</c:v>
                </c:pt>
                <c:pt idx="103" formatCode="0">
                  <c:v>7957.0224983410008</c:v>
                </c:pt>
                <c:pt idx="104" formatCode="0">
                  <c:v>6121.3819215860003</c:v>
                </c:pt>
                <c:pt idx="105" formatCode="0">
                  <c:v>7194.9193664359991</c:v>
                </c:pt>
                <c:pt idx="106" formatCode="0">
                  <c:v>8727</c:v>
                </c:pt>
                <c:pt idx="107" formatCode="0">
                  <c:v>7520</c:v>
                </c:pt>
                <c:pt idx="108" formatCode="0">
                  <c:v>5433</c:v>
                </c:pt>
                <c:pt idx="109" formatCode="0">
                  <c:v>9319.6839472049996</c:v>
                </c:pt>
                <c:pt idx="110" formatCode="0">
                  <c:v>9726.2967189440697</c:v>
                </c:pt>
                <c:pt idx="111" formatCode="0">
                  <c:v>8182.2589673913026</c:v>
                </c:pt>
                <c:pt idx="112" formatCode="0">
                  <c:v>6840.1016739130437</c:v>
                </c:pt>
                <c:pt idx="113" formatCode="0">
                  <c:v>10227.612341614906</c:v>
                </c:pt>
                <c:pt idx="114" formatCode="0">
                  <c:v>10507.793672360251</c:v>
                </c:pt>
                <c:pt idx="115" formatCode="0">
                  <c:v>9597.5708897515542</c:v>
                </c:pt>
                <c:pt idx="116" formatCode="0">
                  <c:v>8173.2696444099374</c:v>
                </c:pt>
                <c:pt idx="117" formatCode="0">
                  <c:v>9378.7613872911825</c:v>
                </c:pt>
                <c:pt idx="118" formatCode="0">
                  <c:v>12479.986334758509</c:v>
                </c:pt>
                <c:pt idx="119" formatCode="0">
                  <c:v>9374.137683010551</c:v>
                </c:pt>
                <c:pt idx="120" formatCode="0">
                  <c:v>6121.5967593167707</c:v>
                </c:pt>
                <c:pt idx="121" formatCode="0">
                  <c:v>8820.4369021739112</c:v>
                </c:pt>
                <c:pt idx="122" formatCode="0">
                  <c:v>8162.7090062111811</c:v>
                </c:pt>
                <c:pt idx="123" formatCode="0">
                  <c:v>8198.4054586074526</c:v>
                </c:pt>
                <c:pt idx="124" formatCode="0">
                  <c:v>6778.6444332298142</c:v>
                </c:pt>
                <c:pt idx="125" formatCode="0">
                  <c:v>11377.755536580467</c:v>
                </c:pt>
                <c:pt idx="126" formatCode="0">
                  <c:v>12116.405554623785</c:v>
                </c:pt>
                <c:pt idx="127" formatCode="0">
                  <c:v>10409.999344870157</c:v>
                </c:pt>
                <c:pt idx="128" formatCode="0">
                  <c:v>7838.5406661490688</c:v>
                </c:pt>
                <c:pt idx="129" formatCode="0">
                  <c:v>11351.137162897225</c:v>
                </c:pt>
                <c:pt idx="130" formatCode="0">
                  <c:v>12525.795886792215</c:v>
                </c:pt>
                <c:pt idx="131" formatCode="0">
                  <c:v>9988.9312779503089</c:v>
                </c:pt>
                <c:pt idx="132" formatCode="0">
                  <c:v>8331.0396847826087</c:v>
                </c:pt>
                <c:pt idx="133" formatCode="0">
                  <c:v>12716.960746992983</c:v>
                </c:pt>
                <c:pt idx="134" formatCode="0">
                  <c:v>12883.282523193357</c:v>
                </c:pt>
              </c:numCache>
            </c:numRef>
          </c:val>
          <c:smooth val="0"/>
          <c:extLst>
            <c:ext xmlns:c16="http://schemas.microsoft.com/office/drawing/2014/chart" uri="{C3380CC4-5D6E-409C-BE32-E72D297353CC}">
              <c16:uniqueId val="{00000001-A9C2-44F7-A0C1-9433E210C6CC}"/>
            </c:ext>
          </c:extLst>
        </c:ser>
        <c:dLbls>
          <c:showLegendKey val="0"/>
          <c:showVal val="0"/>
          <c:showCatName val="0"/>
          <c:showSerName val="0"/>
          <c:showPercent val="0"/>
          <c:showBubbleSize val="0"/>
        </c:dLbls>
        <c:upDownBars>
          <c:gapWidth val="150"/>
          <c:upBars/>
          <c:downBars/>
        </c:upDownBars>
        <c:marker val="1"/>
        <c:smooth val="0"/>
        <c:axId val="270851072"/>
        <c:axId val="270849152"/>
      </c:lineChart>
      <c:catAx>
        <c:axId val="270837248"/>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nb-NO"/>
          </a:p>
        </c:txPr>
        <c:crossAx val="270838784"/>
        <c:crosses val="autoZero"/>
        <c:auto val="1"/>
        <c:lblAlgn val="ctr"/>
        <c:lblOffset val="100"/>
        <c:tickLblSkip val="1"/>
        <c:tickMarkSkip val="4"/>
        <c:noMultiLvlLbl val="0"/>
      </c:catAx>
      <c:valAx>
        <c:axId val="270838784"/>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837248"/>
        <c:crosses val="autoZero"/>
        <c:crossBetween val="between"/>
      </c:valAx>
      <c:valAx>
        <c:axId val="270849152"/>
        <c:scaling>
          <c:orientation val="minMax"/>
        </c:scaling>
        <c:delete val="0"/>
        <c:axPos val="r"/>
        <c:title>
          <c:tx>
            <c:rich>
              <a:bodyPr rot="-5400000" vert="horz"/>
              <a:lstStyle/>
              <a:p>
                <a:pPr>
                  <a:defRPr/>
                </a:pPr>
                <a:r>
                  <a:rPr lang="en-US"/>
                  <a:t>Antall meldte innbrudd/tyveri/ran</a:t>
                </a:r>
              </a:p>
            </c:rich>
          </c:tx>
          <c:overlay val="0"/>
        </c:title>
        <c:numFmt formatCode="#,##0" sourceLinked="1"/>
        <c:majorTickMark val="out"/>
        <c:minorTickMark val="none"/>
        <c:tickLblPos val="nextTo"/>
        <c:crossAx val="270851072"/>
        <c:crosses val="max"/>
        <c:crossBetween val="between"/>
      </c:valAx>
      <c:catAx>
        <c:axId val="270851072"/>
        <c:scaling>
          <c:orientation val="minMax"/>
        </c:scaling>
        <c:delete val="1"/>
        <c:axPos val="b"/>
        <c:numFmt formatCode="General" sourceLinked="1"/>
        <c:majorTickMark val="out"/>
        <c:minorTickMark val="none"/>
        <c:tickLblPos val="none"/>
        <c:crossAx val="270849152"/>
        <c:crosses val="autoZero"/>
        <c:auto val="0"/>
        <c:lblAlgn val="ctr"/>
        <c:lblOffset val="100"/>
        <c:noMultiLvlLbl val="0"/>
      </c:catAx>
    </c:plotArea>
    <c:legend>
      <c:legendPos val="r"/>
      <c:layout>
        <c:manualLayout>
          <c:xMode val="edge"/>
          <c:yMode val="edge"/>
          <c:x val="0.54813905737861102"/>
          <c:y val="5.4665550527114352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114671163575038"/>
          <c:y val="0.10875331564986535"/>
          <c:w val="0.50084317032040471"/>
          <c:h val="0.78779840848810034"/>
        </c:manualLayout>
      </c:layout>
      <c:pieChart>
        <c:varyColors val="1"/>
        <c:ser>
          <c:idx val="0"/>
          <c:order val="0"/>
          <c:spPr>
            <a:solidFill>
              <a:srgbClr val="FFFFCC"/>
            </a:solidFill>
            <a:ln w="12700">
              <a:solidFill>
                <a:srgbClr val="000000"/>
              </a:solidFill>
              <a:prstDash val="solid"/>
            </a:ln>
          </c:spPr>
          <c:dPt>
            <c:idx val="0"/>
            <c:bubble3D val="0"/>
            <c:spPr>
              <a:pattFill prst="solidDmnd">
                <a:fgClr>
                  <a:srgbClr val="9999FF"/>
                </a:fgClr>
                <a:bgClr>
                  <a:srgbClr val="FFFFFF"/>
                </a:bgClr>
              </a:pattFill>
              <a:ln w="12700">
                <a:solidFill>
                  <a:srgbClr val="000000"/>
                </a:solidFill>
                <a:prstDash val="solid"/>
              </a:ln>
            </c:spPr>
            <c:extLst>
              <c:ext xmlns:c16="http://schemas.microsoft.com/office/drawing/2014/chart" uri="{C3380CC4-5D6E-409C-BE32-E72D297353CC}">
                <c16:uniqueId val="{00000000-FBFF-464F-9449-14EEA586AEC1}"/>
              </c:ext>
            </c:extLst>
          </c:dPt>
          <c:dPt>
            <c:idx val="1"/>
            <c:bubble3D val="0"/>
            <c:spPr>
              <a:solidFill>
                <a:srgbClr val="CCFFFF"/>
              </a:solidFill>
              <a:ln w="12700">
                <a:solidFill>
                  <a:srgbClr val="000000"/>
                </a:solidFill>
                <a:prstDash val="solid"/>
              </a:ln>
            </c:spPr>
            <c:extLst>
              <c:ext xmlns:c16="http://schemas.microsoft.com/office/drawing/2014/chart" uri="{C3380CC4-5D6E-409C-BE32-E72D297353CC}">
                <c16:uniqueId val="{00000001-FBFF-464F-9449-14EEA586AEC1}"/>
              </c:ext>
            </c:extLst>
          </c:dPt>
          <c:dPt>
            <c:idx val="2"/>
            <c:bubble3D val="0"/>
            <c:spPr>
              <a:solidFill>
                <a:srgbClr val="FFFFFF"/>
              </a:solidFill>
              <a:ln w="12700">
                <a:solidFill>
                  <a:srgbClr val="000000"/>
                </a:solidFill>
                <a:prstDash val="solid"/>
              </a:ln>
            </c:spPr>
            <c:extLst>
              <c:ext xmlns:c16="http://schemas.microsoft.com/office/drawing/2014/chart" uri="{C3380CC4-5D6E-409C-BE32-E72D297353CC}">
                <c16:uniqueId val="{00000002-FBFF-464F-9449-14EEA586AEC1}"/>
              </c:ext>
            </c:extLst>
          </c:dPt>
          <c:dPt>
            <c:idx val="3"/>
            <c:bubble3D val="0"/>
            <c:spPr>
              <a:pattFill prst="wdUpDiag">
                <a:fgClr>
                  <a:srgbClr val="800000"/>
                </a:fgClr>
                <a:bgClr>
                  <a:srgbClr val="FFFFFF"/>
                </a:bgClr>
              </a:pattFill>
              <a:ln w="12700">
                <a:solidFill>
                  <a:srgbClr val="000000"/>
                </a:solidFill>
                <a:prstDash val="solid"/>
              </a:ln>
            </c:spPr>
            <c:extLst>
              <c:ext xmlns:c16="http://schemas.microsoft.com/office/drawing/2014/chart" uri="{C3380CC4-5D6E-409C-BE32-E72D297353CC}">
                <c16:uniqueId val="{00000003-FBFF-464F-9449-14EEA586AEC1}"/>
              </c:ext>
            </c:extLst>
          </c:dPt>
          <c:dLbls>
            <c:dLbl>
              <c:idx val="1"/>
              <c:layout>
                <c:manualLayout>
                  <c:x val="1.3705747641758177E-2"/>
                  <c:y val="-3.681824196645469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BFF-464F-9449-14EEA586AEC1}"/>
                </c:ext>
              </c:extLst>
            </c:dLbl>
            <c:dLbl>
              <c:idx val="2"/>
              <c:layout>
                <c:manualLayout>
                  <c:x val="5.2092856557194103E-3"/>
                  <c:y val="9.3601521919766568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BFF-464F-9449-14EEA586AEC1}"/>
                </c:ext>
              </c:extLst>
            </c:dLbl>
            <c:numFmt formatCode="0.0\ %" sourceLinked="0"/>
            <c:spPr>
              <a:noFill/>
              <a:ln w="25400">
                <a:noFill/>
              </a:ln>
            </c:spPr>
            <c:txPr>
              <a:bodyPr/>
              <a:lstStyle/>
              <a:p>
                <a:pPr>
                  <a:defRPr sz="950" b="0" i="0" u="none" strike="noStrike" baseline="0">
                    <a:solidFill>
                      <a:srgbClr val="000000"/>
                    </a:solidFill>
                    <a:latin typeface="Arial"/>
                    <a:ea typeface="Arial"/>
                    <a:cs typeface="Arial"/>
                  </a:defRPr>
                </a:pPr>
                <a:endParaRPr lang="nb-NO"/>
              </a:p>
            </c:txPr>
            <c:showLegendKey val="0"/>
            <c:showVal val="0"/>
            <c:showCatName val="1"/>
            <c:showSerName val="0"/>
            <c:showPercent val="1"/>
            <c:showBubbleSize val="0"/>
            <c:showLeaderLines val="0"/>
            <c:extLst>
              <c:ext xmlns:c15="http://schemas.microsoft.com/office/drawing/2012/chart" uri="{CE6537A1-D6FC-4f65-9D91-7224C49458BB}"/>
            </c:extLst>
          </c:dLbls>
          <c:cat>
            <c:strRef>
              <c:f>'Tab2'!$V$74:$V$78</c:f>
              <c:strCache>
                <c:ptCount val="5"/>
                <c:pt idx="0">
                  <c:v>Tyveri</c:v>
                </c:pt>
                <c:pt idx="1">
                  <c:v>Glass</c:v>
                </c:pt>
                <c:pt idx="2">
                  <c:v>Brann</c:v>
                </c:pt>
                <c:pt idx="3">
                  <c:v>Person</c:v>
                </c:pt>
                <c:pt idx="4">
                  <c:v>Materiell</c:v>
                </c:pt>
              </c:strCache>
            </c:strRef>
          </c:cat>
          <c:val>
            <c:numRef>
              <c:f>'Tab2'!$Z$74:$Z$78</c:f>
              <c:numCache>
                <c:formatCode>0.0</c:formatCode>
                <c:ptCount val="5"/>
                <c:pt idx="0">
                  <c:v>290.56467217537602</c:v>
                </c:pt>
                <c:pt idx="1">
                  <c:v>1724.8001527462529</c:v>
                </c:pt>
                <c:pt idx="2">
                  <c:v>299.93033413205069</c:v>
                </c:pt>
                <c:pt idx="3">
                  <c:v>1445.7052170314732</c:v>
                </c:pt>
                <c:pt idx="4" formatCode="0.000">
                  <c:v>14726.116160193704</c:v>
                </c:pt>
              </c:numCache>
            </c:numRef>
          </c:val>
          <c:extLst>
            <c:ext xmlns:c16="http://schemas.microsoft.com/office/drawing/2014/chart" uri="{C3380CC4-5D6E-409C-BE32-E72D297353CC}">
              <c16:uniqueId val="{00000004-FBFF-464F-9449-14EEA586AEC1}"/>
            </c:ext>
          </c:extLst>
        </c:ser>
        <c:dLbls>
          <c:showLegendKey val="0"/>
          <c:showVal val="0"/>
          <c:showCatName val="1"/>
          <c:showSerName val="0"/>
          <c:showPercent val="1"/>
          <c:showBubbleSize val="0"/>
          <c:showLeaderLines val="0"/>
        </c:dLbls>
        <c:firstSliceAng val="50"/>
      </c:pieChart>
      <c:spPr>
        <a:noFill/>
        <a:ln w="25400">
          <a:noFill/>
        </a:ln>
      </c:spPr>
    </c:plotArea>
    <c:plotVisOnly val="1"/>
    <c:dispBlanksAs val="zero"/>
    <c:showDLblsOverMax val="0"/>
  </c:chart>
  <c:spPr>
    <a:solidFill>
      <a:srgbClr val="FFFFFF"/>
    </a:solidFill>
    <a:ln w="9525">
      <a:noFill/>
    </a:ln>
  </c:spPr>
  <c:txPr>
    <a:bodyPr/>
    <a:lstStyle/>
    <a:p>
      <a:pPr>
        <a:defRPr sz="15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774193548387247E-2"/>
          <c:y val="5.0264680123284874E-2"/>
          <c:w val="0.89081883722845134"/>
          <c:h val="0.73545163548809867"/>
        </c:manualLayout>
      </c:layout>
      <c:barChart>
        <c:barDir val="col"/>
        <c:grouping val="clustered"/>
        <c:varyColors val="0"/>
        <c:ser>
          <c:idx val="0"/>
          <c:order val="0"/>
          <c:tx>
            <c:strRef>
              <c:f>'Tab2'!$W$82</c:f>
              <c:strCache>
                <c:ptCount val="1"/>
                <c:pt idx="0">
                  <c:v>2022</c:v>
                </c:pt>
              </c:strCache>
            </c:strRef>
          </c:tx>
          <c:spPr>
            <a:pattFill prst="solidDmnd">
              <a:fgClr>
                <a:srgbClr val="9999FF"/>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'Tab2'!$W$83:$W$92</c:f>
              <c:numCache>
                <c:formatCode>0.0</c:formatCode>
                <c:ptCount val="10"/>
                <c:pt idx="0">
                  <c:v>6974.8124618342945</c:v>
                </c:pt>
                <c:pt idx="1">
                  <c:v>5121.5470200401969</c:v>
                </c:pt>
                <c:pt idx="2">
                  <c:v>1440.0241776834371</c:v>
                </c:pt>
                <c:pt idx="3">
                  <c:v>2245.7735524287955</c:v>
                </c:pt>
                <c:pt idx="4">
                  <c:v>523.63218490281838</c:v>
                </c:pt>
                <c:pt idx="5">
                  <c:v>1574.598820771542</c:v>
                </c:pt>
                <c:pt idx="6">
                  <c:v>488.1508327755011</c:v>
                </c:pt>
                <c:pt idx="7">
                  <c:v>1173.5719103874221</c:v>
                </c:pt>
                <c:pt idx="8">
                  <c:v>113.03108335052377</c:v>
                </c:pt>
                <c:pt idx="9">
                  <c:v>1059.4471364769929</c:v>
                </c:pt>
              </c:numCache>
            </c:numRef>
          </c:val>
          <c:extLst>
            <c:ext xmlns:c16="http://schemas.microsoft.com/office/drawing/2014/chart" uri="{C3380CC4-5D6E-409C-BE32-E72D297353CC}">
              <c16:uniqueId val="{00000000-04B5-4D36-84E2-1FB290F926FF}"/>
            </c:ext>
          </c:extLst>
        </c:ser>
        <c:ser>
          <c:idx val="1"/>
          <c:order val="1"/>
          <c:tx>
            <c:strRef>
              <c:f>'Tab2'!$X$82</c:f>
              <c:strCache>
                <c:ptCount val="1"/>
                <c:pt idx="0">
                  <c:v>2023</c:v>
                </c:pt>
              </c:strCache>
            </c:strRef>
          </c:tx>
          <c:spPr>
            <a:pattFill prst="wdUpDiag">
              <a:fgClr>
                <a:srgbClr val="000000"/>
              </a:fgClr>
              <a:bgClr>
                <a:srgbClr val="FFFFFF"/>
              </a:bgClr>
            </a:patt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'Tab2'!$X$83:$X$92</c:f>
              <c:numCache>
                <c:formatCode>0.0</c:formatCode>
                <c:ptCount val="10"/>
                <c:pt idx="0">
                  <c:v>9353.8352813363163</c:v>
                </c:pt>
                <c:pt idx="1">
                  <c:v>7628.0077601637104</c:v>
                </c:pt>
                <c:pt idx="2">
                  <c:v>1478.7101325145907</c:v>
                </c:pt>
                <c:pt idx="3">
                  <c:v>2110.8525082524379</c:v>
                </c:pt>
                <c:pt idx="4">
                  <c:v>609.6180550771702</c:v>
                </c:pt>
                <c:pt idx="5">
                  <c:v>1986.2235356129609</c:v>
                </c:pt>
                <c:pt idx="6">
                  <c:v>533.98056328103212</c:v>
                </c:pt>
                <c:pt idx="7">
                  <c:v>1232.2095968196388</c:v>
                </c:pt>
                <c:pt idx="8">
                  <c:v>149.21684913693286</c:v>
                </c:pt>
                <c:pt idx="9">
                  <c:v>1237.5779309635268</c:v>
                </c:pt>
              </c:numCache>
            </c:numRef>
          </c:val>
          <c:extLst>
            <c:ext xmlns:c16="http://schemas.microsoft.com/office/drawing/2014/chart" uri="{C3380CC4-5D6E-409C-BE32-E72D297353CC}">
              <c16:uniqueId val="{00000001-04B5-4D36-84E2-1FB290F926FF}"/>
            </c:ext>
          </c:extLst>
        </c:ser>
        <c:ser>
          <c:idx val="2"/>
          <c:order val="2"/>
          <c:tx>
            <c:strRef>
              <c:f>'Tab2'!$Y$82</c:f>
              <c:strCache>
                <c:ptCount val="1"/>
                <c:pt idx="0">
                  <c:v>2024</c:v>
                </c:pt>
              </c:strCache>
            </c:strRef>
          </c:tx>
          <c:spPr>
            <a:solidFill>
              <a:srgbClr val="993366"/>
            </a:solidFill>
            <a:ln w="12700">
              <a:solidFill>
                <a:srgbClr val="000000"/>
              </a:solidFill>
              <a:prstDash val="solid"/>
            </a:ln>
          </c:spPr>
          <c:invertIfNegative val="0"/>
          <c:cat>
            <c:strRef>
              <c:f>'Tab2'!$V$83:$V$92</c:f>
              <c:strCache>
                <c:ptCount val="10"/>
                <c:pt idx="0">
                  <c:v>Privat</c:v>
                </c:pt>
                <c:pt idx="1">
                  <c:v>Næring</c:v>
                </c:pt>
                <c:pt idx="2">
                  <c:v>Yrkesskade</c:v>
                </c:pt>
                <c:pt idx="3">
                  <c:v>Trygghet</c:v>
                </c:pt>
                <c:pt idx="4">
                  <c:v>Ulykke</c:v>
                </c:pt>
                <c:pt idx="5">
                  <c:v>Reise</c:v>
                </c:pt>
                <c:pt idx="6">
                  <c:v>Fritidsbåt</c:v>
                </c:pt>
                <c:pt idx="7">
                  <c:v>Ansvar</c:v>
                </c:pt>
                <c:pt idx="8">
                  <c:v>Fiskeoppdrett</c:v>
                </c:pt>
                <c:pt idx="9">
                  <c:v>Andre</c:v>
                </c:pt>
              </c:strCache>
            </c:strRef>
          </c:cat>
          <c:val>
            <c:numRef>
              <c:f>'Tab2'!$Y$83:$Y$92</c:f>
              <c:numCache>
                <c:formatCode>0.0</c:formatCode>
                <c:ptCount val="10"/>
                <c:pt idx="0">
                  <c:v>9806.0756895503873</c:v>
                </c:pt>
                <c:pt idx="1">
                  <c:v>6435.9612562359544</c:v>
                </c:pt>
                <c:pt idx="2">
                  <c:v>1590.1094541627945</c:v>
                </c:pt>
                <c:pt idx="3">
                  <c:v>2428.0425449074028</c:v>
                </c:pt>
                <c:pt idx="4">
                  <c:v>644.86107965424117</c:v>
                </c:pt>
                <c:pt idx="5">
                  <c:v>2403.1678266283875</c:v>
                </c:pt>
                <c:pt idx="6">
                  <c:v>678.40116570205441</c:v>
                </c:pt>
                <c:pt idx="7">
                  <c:v>1463.1349603858639</c:v>
                </c:pt>
                <c:pt idx="8">
                  <c:v>229.19238600895582</c:v>
                </c:pt>
                <c:pt idx="9">
                  <c:v>1285.8876538287291</c:v>
                </c:pt>
              </c:numCache>
            </c:numRef>
          </c:val>
          <c:extLst>
            <c:ext xmlns:c16="http://schemas.microsoft.com/office/drawing/2014/chart" uri="{C3380CC4-5D6E-409C-BE32-E72D297353CC}">
              <c16:uniqueId val="{00000002-04B5-4D36-84E2-1FB290F926FF}"/>
            </c:ext>
          </c:extLst>
        </c:ser>
        <c:dLbls>
          <c:showLegendKey val="0"/>
          <c:showVal val="0"/>
          <c:showCatName val="0"/>
          <c:showSerName val="0"/>
          <c:showPercent val="0"/>
          <c:showBubbleSize val="0"/>
        </c:dLbls>
        <c:gapWidth val="150"/>
        <c:axId val="270552448"/>
        <c:axId val="270562432"/>
      </c:barChart>
      <c:catAx>
        <c:axId val="270552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nb-NO"/>
          </a:p>
        </c:txPr>
        <c:crossAx val="270562432"/>
        <c:crosses val="autoZero"/>
        <c:auto val="1"/>
        <c:lblAlgn val="ctr"/>
        <c:lblOffset val="100"/>
        <c:tickLblSkip val="1"/>
        <c:tickMarkSkip val="1"/>
        <c:noMultiLvlLbl val="0"/>
      </c:catAx>
      <c:valAx>
        <c:axId val="270562432"/>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9.4876660341558748E-3"/>
              <c:y val="0.3174611506894973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552448"/>
        <c:crosses val="autoZero"/>
        <c:crossBetween val="between"/>
      </c:valAx>
      <c:spPr>
        <a:noFill/>
        <a:ln w="12700">
          <a:solidFill>
            <a:srgbClr val="808080"/>
          </a:solidFill>
          <a:prstDash val="solid"/>
        </a:ln>
      </c:spPr>
    </c:plotArea>
    <c:legend>
      <c:legendPos val="r"/>
      <c:layout>
        <c:manualLayout>
          <c:xMode val="edge"/>
          <c:yMode val="edge"/>
          <c:x val="0.62998102466793171"/>
          <c:y val="0.14021191795470009"/>
          <c:w val="0.27893738140417457"/>
          <c:h val="0.1375664153091979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9552276098459"/>
          <c:y val="5.956121969475487E-2"/>
          <c:w val="0.83783931207652318"/>
          <c:h val="0.81504826950719256"/>
        </c:manualLayout>
      </c:layout>
      <c:barChart>
        <c:barDir val="col"/>
        <c:grouping val="clustered"/>
        <c:varyColors val="0"/>
        <c:ser>
          <c:idx val="0"/>
          <c:order val="0"/>
          <c:tx>
            <c:strRef>
              <c:f>'Tab2'!$W$100</c:f>
              <c:strCache>
                <c:ptCount val="1"/>
                <c:pt idx="0">
                  <c:v>2022</c:v>
                </c:pt>
              </c:strCache>
            </c:strRef>
          </c:tx>
          <c:spPr>
            <a:pattFill prst="solidDmnd">
              <a:fgClr>
                <a:srgbClr val="9999FF"/>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'Tab2'!$W$101:$W$104</c:f>
              <c:numCache>
                <c:formatCode>#,##0</c:formatCode>
                <c:ptCount val="4"/>
                <c:pt idx="0">
                  <c:v>23072.144553745609</c:v>
                </c:pt>
                <c:pt idx="1">
                  <c:v>64941.458161384115</c:v>
                </c:pt>
                <c:pt idx="2">
                  <c:v>30272.805524434069</c:v>
                </c:pt>
                <c:pt idx="3" formatCode="_ * #\ ##0_ ;_ * \-#\ ##0_ ;_ * &quot;-&quot;??_ ;_ @_ ">
                  <c:v>218923.65754572459</c:v>
                </c:pt>
              </c:numCache>
            </c:numRef>
          </c:val>
          <c:extLst>
            <c:ext xmlns:c16="http://schemas.microsoft.com/office/drawing/2014/chart" uri="{C3380CC4-5D6E-409C-BE32-E72D297353CC}">
              <c16:uniqueId val="{00000000-08CC-4A25-8D7C-9031449DBD0D}"/>
            </c:ext>
          </c:extLst>
        </c:ser>
        <c:ser>
          <c:idx val="1"/>
          <c:order val="1"/>
          <c:tx>
            <c:strRef>
              <c:f>'Tab2'!$X$100</c:f>
              <c:strCache>
                <c:ptCount val="1"/>
                <c:pt idx="0">
                  <c:v>2023</c:v>
                </c:pt>
              </c:strCache>
            </c:strRef>
          </c:tx>
          <c:spPr>
            <a:pattFill prst="wdUpDiag">
              <a:fgClr>
                <a:srgbClr val="000000"/>
              </a:fgClr>
              <a:bgClr>
                <a:srgbClr val="FFFFFF"/>
              </a:bgClr>
            </a:patt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'Tab2'!$X$101:$X$104</c:f>
              <c:numCache>
                <c:formatCode>#,##0</c:formatCode>
                <c:ptCount val="4"/>
                <c:pt idx="0">
                  <c:v>21020.645943478263</c:v>
                </c:pt>
                <c:pt idx="1">
                  <c:v>82792.865608695662</c:v>
                </c:pt>
                <c:pt idx="2">
                  <c:v>31824.598347826086</c:v>
                </c:pt>
                <c:pt idx="3" formatCode="_ * #\ ##0_ ;_ * \-#\ ##0_ ;_ * &quot;-&quot;??_ ;_ @_ ">
                  <c:v>247136.62988242754</c:v>
                </c:pt>
              </c:numCache>
            </c:numRef>
          </c:val>
          <c:extLst>
            <c:ext xmlns:c16="http://schemas.microsoft.com/office/drawing/2014/chart" uri="{C3380CC4-5D6E-409C-BE32-E72D297353CC}">
              <c16:uniqueId val="{00000001-08CC-4A25-8D7C-9031449DBD0D}"/>
            </c:ext>
          </c:extLst>
        </c:ser>
        <c:ser>
          <c:idx val="2"/>
          <c:order val="2"/>
          <c:tx>
            <c:strRef>
              <c:f>'Tab2'!$Y$100</c:f>
              <c:strCache>
                <c:ptCount val="1"/>
                <c:pt idx="0">
                  <c:v>2024</c:v>
                </c:pt>
              </c:strCache>
            </c:strRef>
          </c:tx>
          <c:spPr>
            <a:solidFill>
              <a:srgbClr val="993366"/>
            </a:solidFill>
            <a:ln w="12700">
              <a:solidFill>
                <a:srgbClr val="000000"/>
              </a:solidFill>
              <a:prstDash val="solid"/>
            </a:ln>
          </c:spPr>
          <c:invertIfNegative val="0"/>
          <c:cat>
            <c:strRef>
              <c:f>'Tab2'!$V$101:$V$104</c:f>
              <c:strCache>
                <c:ptCount val="4"/>
                <c:pt idx="0">
                  <c:v>Brann</c:v>
                </c:pt>
                <c:pt idx="1">
                  <c:v>Vann</c:v>
                </c:pt>
                <c:pt idx="2">
                  <c:v>Tyveri</c:v>
                </c:pt>
                <c:pt idx="3">
                  <c:v>Andre</c:v>
                </c:pt>
              </c:strCache>
            </c:strRef>
          </c:cat>
          <c:val>
            <c:numRef>
              <c:f>'Tab2'!$Y$101:$Y$104</c:f>
              <c:numCache>
                <c:formatCode>#,##0</c:formatCode>
                <c:ptCount val="4"/>
                <c:pt idx="0">
                  <c:v>28281.518876086957</c:v>
                </c:pt>
                <c:pt idx="1">
                  <c:v>94753.928786561271</c:v>
                </c:pt>
                <c:pt idx="2">
                  <c:v>33931.282954968949</c:v>
                </c:pt>
                <c:pt idx="3" formatCode="_ * #\ ##0_ ;_ * \-#\ ##0_ ;_ * &quot;-&quot;??_ ;_ @_ ">
                  <c:v>259594.08184130988</c:v>
                </c:pt>
              </c:numCache>
            </c:numRef>
          </c:val>
          <c:extLst>
            <c:ext xmlns:c16="http://schemas.microsoft.com/office/drawing/2014/chart" uri="{C3380CC4-5D6E-409C-BE32-E72D297353CC}">
              <c16:uniqueId val="{00000002-08CC-4A25-8D7C-9031449DBD0D}"/>
            </c:ext>
          </c:extLst>
        </c:ser>
        <c:dLbls>
          <c:showLegendKey val="0"/>
          <c:showVal val="0"/>
          <c:showCatName val="0"/>
          <c:showSerName val="0"/>
          <c:showPercent val="0"/>
          <c:showBubbleSize val="0"/>
        </c:dLbls>
        <c:gapWidth val="150"/>
        <c:axId val="269555968"/>
        <c:axId val="269565952"/>
      </c:barChart>
      <c:catAx>
        <c:axId val="2695559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565952"/>
        <c:crosses val="autoZero"/>
        <c:auto val="1"/>
        <c:lblAlgn val="ctr"/>
        <c:lblOffset val="100"/>
        <c:tickLblSkip val="1"/>
        <c:tickMarkSkip val="1"/>
        <c:noMultiLvlLbl val="0"/>
      </c:catAx>
      <c:valAx>
        <c:axId val="269565952"/>
        <c:scaling>
          <c:orientation val="minMax"/>
        </c:scaling>
        <c:delete val="0"/>
        <c:axPos val="l"/>
        <c:majorGridlines>
          <c:spPr>
            <a:ln w="3175">
              <a:solidFill>
                <a:srgbClr val="00000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555968"/>
        <c:crosses val="autoZero"/>
        <c:crossBetween val="between"/>
      </c:valAx>
      <c:spPr>
        <a:noFill/>
        <a:ln w="12700">
          <a:solidFill>
            <a:srgbClr val="808080"/>
          </a:solidFill>
          <a:prstDash val="solid"/>
        </a:ln>
      </c:spPr>
    </c:plotArea>
    <c:legend>
      <c:legendPos val="r"/>
      <c:layout>
        <c:manualLayout>
          <c:xMode val="edge"/>
          <c:yMode val="edge"/>
          <c:x val="0.51411505994183149"/>
          <c:y val="7.3111766103988021E-2"/>
          <c:w val="0.26486524319596133"/>
          <c:h val="0.1630097335011849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7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97690941385436"/>
          <c:y val="5.0131990708472525E-2"/>
          <c:w val="0.83303730017761957"/>
          <c:h val="0.80211185133556062"/>
        </c:manualLayout>
      </c:layout>
      <c:barChart>
        <c:barDir val="col"/>
        <c:grouping val="clustered"/>
        <c:varyColors val="0"/>
        <c:ser>
          <c:idx val="0"/>
          <c:order val="0"/>
          <c:tx>
            <c:strRef>
              <c:f>'Tab2'!$W$111</c:f>
              <c:strCache>
                <c:ptCount val="1"/>
                <c:pt idx="0">
                  <c:v>2022</c:v>
                </c:pt>
              </c:strCache>
            </c:strRef>
          </c:tx>
          <c:spPr>
            <a:pattFill prst="solidDmnd">
              <a:fgClr>
                <a:srgbClr val="9999FF"/>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'Tab2'!$W$112:$W$115</c:f>
              <c:numCache>
                <c:formatCode>#\ ##0.0</c:formatCode>
                <c:ptCount val="4"/>
                <c:pt idx="0">
                  <c:v>4972.1505358669619</c:v>
                </c:pt>
                <c:pt idx="1">
                  <c:v>3710.1800121123592</c:v>
                </c:pt>
                <c:pt idx="2">
                  <c:v>463.99447469833098</c:v>
                </c:pt>
                <c:pt idx="3">
                  <c:v>2950.0344591968387</c:v>
                </c:pt>
              </c:numCache>
            </c:numRef>
          </c:val>
          <c:extLst>
            <c:ext xmlns:c16="http://schemas.microsoft.com/office/drawing/2014/chart" uri="{C3380CC4-5D6E-409C-BE32-E72D297353CC}">
              <c16:uniqueId val="{00000000-3F4B-49F0-880E-8FA78B3D72F2}"/>
            </c:ext>
          </c:extLst>
        </c:ser>
        <c:ser>
          <c:idx val="1"/>
          <c:order val="1"/>
          <c:tx>
            <c:strRef>
              <c:f>'Tab2'!$X$111</c:f>
              <c:strCache>
                <c:ptCount val="1"/>
                <c:pt idx="0">
                  <c:v>2023</c:v>
                </c:pt>
              </c:strCache>
            </c:strRef>
          </c:tx>
          <c:spPr>
            <a:pattFill prst="wdUpDiag">
              <a:fgClr>
                <a:srgbClr val="000000"/>
              </a:fgClr>
              <a:bgClr>
                <a:srgbClr val="FFFFFF"/>
              </a:bgClr>
            </a:patt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'Tab2'!$X$112:$X$115</c:f>
              <c:numCache>
                <c:formatCode>#\ ##0.0</c:formatCode>
                <c:ptCount val="4"/>
                <c:pt idx="0">
                  <c:v>5011.4091680814745</c:v>
                </c:pt>
                <c:pt idx="1">
                  <c:v>5604.1269978801211</c:v>
                </c:pt>
                <c:pt idx="2">
                  <c:v>583.64077985221525</c:v>
                </c:pt>
                <c:pt idx="3">
                  <c:v>5782.6660956862179</c:v>
                </c:pt>
              </c:numCache>
            </c:numRef>
          </c:val>
          <c:extLst>
            <c:ext xmlns:c16="http://schemas.microsoft.com/office/drawing/2014/chart" uri="{C3380CC4-5D6E-409C-BE32-E72D297353CC}">
              <c16:uniqueId val="{00000001-3F4B-49F0-880E-8FA78B3D72F2}"/>
            </c:ext>
          </c:extLst>
        </c:ser>
        <c:ser>
          <c:idx val="2"/>
          <c:order val="2"/>
          <c:tx>
            <c:strRef>
              <c:f>'Tab2'!$Y$111</c:f>
              <c:strCache>
                <c:ptCount val="1"/>
                <c:pt idx="0">
                  <c:v>2024</c:v>
                </c:pt>
              </c:strCache>
            </c:strRef>
          </c:tx>
          <c:spPr>
            <a:solidFill>
              <a:srgbClr val="993366"/>
            </a:solidFill>
            <a:ln w="12700">
              <a:solidFill>
                <a:srgbClr val="000000"/>
              </a:solidFill>
              <a:prstDash val="solid"/>
            </a:ln>
          </c:spPr>
          <c:invertIfNegative val="0"/>
          <c:cat>
            <c:strRef>
              <c:f>'Tab2'!$V$112:$V$115</c:f>
              <c:strCache>
                <c:ptCount val="4"/>
                <c:pt idx="0">
                  <c:v>Brann                                                       (inkl avbrudd)</c:v>
                </c:pt>
                <c:pt idx="1">
                  <c:v>Vann</c:v>
                </c:pt>
                <c:pt idx="2">
                  <c:v>Tyveri</c:v>
                </c:pt>
                <c:pt idx="3">
                  <c:v>Andre</c:v>
                </c:pt>
              </c:strCache>
            </c:strRef>
          </c:cat>
          <c:val>
            <c:numRef>
              <c:f>'Tab2'!$Y$112:$Y$115</c:f>
              <c:numCache>
                <c:formatCode>#\ ##0.0</c:formatCode>
                <c:ptCount val="4"/>
                <c:pt idx="0">
                  <c:v>5372.6990560999202</c:v>
                </c:pt>
                <c:pt idx="1">
                  <c:v>6125.9000097641056</c:v>
                </c:pt>
                <c:pt idx="2">
                  <c:v>602.72729656626018</c:v>
                </c:pt>
                <c:pt idx="3">
                  <c:v>4140.7105833560563</c:v>
                </c:pt>
              </c:numCache>
            </c:numRef>
          </c:val>
          <c:extLst>
            <c:ext xmlns:c16="http://schemas.microsoft.com/office/drawing/2014/chart" uri="{C3380CC4-5D6E-409C-BE32-E72D297353CC}">
              <c16:uniqueId val="{00000002-3F4B-49F0-880E-8FA78B3D72F2}"/>
            </c:ext>
          </c:extLst>
        </c:ser>
        <c:dLbls>
          <c:showLegendKey val="0"/>
          <c:showVal val="0"/>
          <c:showCatName val="0"/>
          <c:showSerName val="0"/>
          <c:showPercent val="0"/>
          <c:showBubbleSize val="0"/>
        </c:dLbls>
        <c:gapWidth val="150"/>
        <c:axId val="269611392"/>
        <c:axId val="269612928"/>
      </c:barChart>
      <c:catAx>
        <c:axId val="269611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612928"/>
        <c:crosses val="autoZero"/>
        <c:auto val="1"/>
        <c:lblAlgn val="ctr"/>
        <c:lblOffset val="100"/>
        <c:tickLblSkip val="1"/>
        <c:tickMarkSkip val="1"/>
        <c:noMultiLvlLbl val="0"/>
      </c:catAx>
      <c:valAx>
        <c:axId val="269612928"/>
        <c:scaling>
          <c:orientation val="minMax"/>
        </c:scaling>
        <c:delete val="0"/>
        <c:axPos val="l"/>
        <c:majorGridlines>
          <c:spPr>
            <a:ln w="3175">
              <a:solidFill>
                <a:srgbClr val="000000"/>
              </a:solidFill>
              <a:prstDash val="sysDash"/>
            </a:ln>
          </c:spPr>
        </c:majorGridlines>
        <c:title>
          <c:tx>
            <c:rich>
              <a:bodyPr/>
              <a:lstStyle/>
              <a:p>
                <a:pPr>
                  <a:defRPr sz="800" b="0" i="0" u="none" strike="noStrike" baseline="0">
                    <a:solidFill>
                      <a:srgbClr val="000000"/>
                    </a:solidFill>
                    <a:latin typeface="Arial"/>
                    <a:ea typeface="Arial"/>
                    <a:cs typeface="Arial"/>
                  </a:defRPr>
                </a:pPr>
                <a:r>
                  <a:rPr lang="nb-NO"/>
                  <a:t>Millioner kroner</a:t>
                </a:r>
              </a:p>
            </c:rich>
          </c:tx>
          <c:layout>
            <c:manualLayout>
              <c:xMode val="edge"/>
              <c:yMode val="edge"/>
              <c:x val="4.7957371225577312E-2"/>
              <c:y val="0.350924036870072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69611392"/>
        <c:crosses val="autoZero"/>
        <c:crossBetween val="between"/>
      </c:valAx>
      <c:spPr>
        <a:noFill/>
        <a:ln w="12700">
          <a:solidFill>
            <a:srgbClr val="808080"/>
          </a:solidFill>
          <a:prstDash val="solid"/>
        </a:ln>
      </c:spPr>
    </c:plotArea>
    <c:legend>
      <c:legendPos val="r"/>
      <c:layout>
        <c:manualLayout>
          <c:xMode val="edge"/>
          <c:yMode val="edge"/>
          <c:x val="0.58436944937832958"/>
          <c:y val="8.4432717678099983E-2"/>
          <c:w val="0.26110124333925488"/>
          <c:h val="0.13720344323714703"/>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500"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4849637689473844"/>
          <c:y val="1.0723874628062159E-2"/>
          <c:w val="0.81766992340769262"/>
          <c:h val="0.80965253441863694"/>
        </c:manualLayout>
      </c:layout>
      <c:bar3DChart>
        <c:barDir val="bar"/>
        <c:grouping val="clustered"/>
        <c:varyColors val="0"/>
        <c:ser>
          <c:idx val="0"/>
          <c:order val="0"/>
          <c:tx>
            <c:strRef>
              <c:f>'Tab2'!$W$121</c:f>
              <c:strCache>
                <c:ptCount val="1"/>
                <c:pt idx="0">
                  <c:v>2022</c:v>
                </c:pt>
              </c:strCache>
            </c:strRef>
          </c:tx>
          <c:spPr>
            <a:pattFill prst="narVert">
              <a:fgClr>
                <a:srgbClr val="3366FF"/>
              </a:fgClr>
              <a:bgClr>
                <a:srgbClr val="FFFFFF"/>
              </a:bgClr>
            </a:patt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'Tab2'!$W$122:$W$125</c:f>
              <c:numCache>
                <c:formatCode>0</c:formatCode>
                <c:ptCount val="4"/>
                <c:pt idx="0">
                  <c:v>272587</c:v>
                </c:pt>
                <c:pt idx="1">
                  <c:v>95185.337368257198</c:v>
                </c:pt>
                <c:pt idx="2">
                  <c:v>183082.73117773244</c:v>
                </c:pt>
                <c:pt idx="3">
                  <c:v>32504.417029049211</c:v>
                </c:pt>
              </c:numCache>
            </c:numRef>
          </c:val>
          <c:extLst>
            <c:ext xmlns:c16="http://schemas.microsoft.com/office/drawing/2014/chart" uri="{C3380CC4-5D6E-409C-BE32-E72D297353CC}">
              <c16:uniqueId val="{00000000-D0D5-4F54-A685-BCAE46FDAC00}"/>
            </c:ext>
          </c:extLst>
        </c:ser>
        <c:ser>
          <c:idx val="1"/>
          <c:order val="1"/>
          <c:tx>
            <c:strRef>
              <c:f>'Tab2'!$X$121</c:f>
              <c:strCache>
                <c:ptCount val="1"/>
                <c:pt idx="0">
                  <c:v>2023</c:v>
                </c:pt>
              </c:strCache>
            </c:strRef>
          </c:tx>
          <c:spPr>
            <a:solidFill>
              <a:srgbClr val="FFFFCC"/>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'Tab2'!$X$122:$X$125</c:f>
              <c:numCache>
                <c:formatCode>0</c:formatCode>
                <c:ptCount val="4"/>
                <c:pt idx="0">
                  <c:v>304371.77884615387</c:v>
                </c:pt>
                <c:pt idx="1">
                  <c:v>110635.1745408884</c:v>
                </c:pt>
                <c:pt idx="2">
                  <c:v>200684.6616962277</c:v>
                </c:pt>
                <c:pt idx="3">
                  <c:v>40446.632107023404</c:v>
                </c:pt>
              </c:numCache>
            </c:numRef>
          </c:val>
          <c:extLst>
            <c:ext xmlns:c16="http://schemas.microsoft.com/office/drawing/2014/chart" uri="{C3380CC4-5D6E-409C-BE32-E72D297353CC}">
              <c16:uniqueId val="{00000001-D0D5-4F54-A685-BCAE46FDAC00}"/>
            </c:ext>
          </c:extLst>
        </c:ser>
        <c:ser>
          <c:idx val="2"/>
          <c:order val="2"/>
          <c:tx>
            <c:strRef>
              <c:f>'Tab2'!$Y$121</c:f>
              <c:strCache>
                <c:ptCount val="1"/>
                <c:pt idx="0">
                  <c:v>2024</c:v>
                </c:pt>
              </c:strCache>
            </c:strRef>
          </c:tx>
          <c:spPr>
            <a:solidFill>
              <a:srgbClr val="993366"/>
            </a:solidFill>
            <a:ln w="12700">
              <a:solidFill>
                <a:srgbClr val="000000"/>
              </a:solidFill>
              <a:prstDash val="solid"/>
            </a:ln>
          </c:spPr>
          <c:invertIfNegative val="0"/>
          <c:cat>
            <c:strRef>
              <c:f>'Tab2'!$V$122:$V$125</c:f>
              <c:strCache>
                <c:ptCount val="4"/>
                <c:pt idx="0">
                  <c:v>Reise</c:v>
                </c:pt>
                <c:pt idx="1">
                  <c:v>Villa</c:v>
                </c:pt>
                <c:pt idx="2">
                  <c:v>Hjem</c:v>
                </c:pt>
                <c:pt idx="3">
                  <c:v>Næring</c:v>
                </c:pt>
              </c:strCache>
            </c:strRef>
          </c:cat>
          <c:val>
            <c:numRef>
              <c:f>'Tab2'!$Y$122:$Y$125</c:f>
              <c:numCache>
                <c:formatCode>0</c:formatCode>
                <c:ptCount val="4"/>
                <c:pt idx="0">
                  <c:v>341034.77884615387</c:v>
                </c:pt>
                <c:pt idx="1">
                  <c:v>120042.07330089467</c:v>
                </c:pt>
                <c:pt idx="2">
                  <c:v>213859.6616962277</c:v>
                </c:pt>
                <c:pt idx="3">
                  <c:v>46532.741041567126</c:v>
                </c:pt>
              </c:numCache>
            </c:numRef>
          </c:val>
          <c:extLst>
            <c:ext xmlns:c16="http://schemas.microsoft.com/office/drawing/2014/chart" uri="{C3380CC4-5D6E-409C-BE32-E72D297353CC}">
              <c16:uniqueId val="{00000002-D0D5-4F54-A685-BCAE46FDAC00}"/>
            </c:ext>
          </c:extLst>
        </c:ser>
        <c:dLbls>
          <c:showLegendKey val="0"/>
          <c:showVal val="0"/>
          <c:showCatName val="0"/>
          <c:showSerName val="0"/>
          <c:showPercent val="0"/>
          <c:showBubbleSize val="0"/>
        </c:dLbls>
        <c:gapWidth val="150"/>
        <c:shape val="cylinder"/>
        <c:axId val="270634368"/>
        <c:axId val="270640256"/>
        <c:axId val="0"/>
      </c:bar3DChart>
      <c:catAx>
        <c:axId val="270634368"/>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640256"/>
        <c:crosses val="autoZero"/>
        <c:auto val="1"/>
        <c:lblAlgn val="ctr"/>
        <c:lblOffset val="100"/>
        <c:tickLblSkip val="1"/>
        <c:tickMarkSkip val="1"/>
        <c:noMultiLvlLbl val="0"/>
      </c:catAx>
      <c:valAx>
        <c:axId val="270640256"/>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634368"/>
        <c:crosses val="autoZero"/>
        <c:crossBetween val="between"/>
      </c:valAx>
      <c:spPr>
        <a:noFill/>
        <a:ln w="25400">
          <a:noFill/>
        </a:ln>
      </c:spPr>
    </c:plotArea>
    <c:legend>
      <c:legendPos val="r"/>
      <c:layout>
        <c:manualLayout>
          <c:xMode val="edge"/>
          <c:yMode val="edge"/>
          <c:x val="0.82142936080358375"/>
          <c:y val="0.11796274795409577"/>
          <c:w val="9.774436090226106E-2"/>
          <c:h val="0.2305632841471331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36"/>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7041229666341193"/>
          <c:y val="3.8990869354381667E-2"/>
          <c:w val="0.79213628009473036"/>
          <c:h val="0.80045961203995464"/>
        </c:manualLayout>
      </c:layout>
      <c:bar3DChart>
        <c:barDir val="bar"/>
        <c:grouping val="clustered"/>
        <c:varyColors val="0"/>
        <c:ser>
          <c:idx val="0"/>
          <c:order val="0"/>
          <c:tx>
            <c:strRef>
              <c:f>'Tab2'!$W$128</c:f>
              <c:strCache>
                <c:ptCount val="1"/>
                <c:pt idx="0">
                  <c:v>2022</c:v>
                </c:pt>
              </c:strCache>
            </c:strRef>
          </c:tx>
          <c:spPr>
            <a:pattFill prst="narVert">
              <a:fgClr>
                <a:srgbClr val="3366FF"/>
              </a:fgClr>
              <a:bgClr>
                <a:srgbClr val="FFFFFF"/>
              </a:bgClr>
            </a:patt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'Tab2'!$W$129:$W$133</c:f>
              <c:numCache>
                <c:formatCode>0</c:formatCode>
                <c:ptCount val="5"/>
                <c:pt idx="0">
                  <c:v>9463.5561097256868</c:v>
                </c:pt>
                <c:pt idx="1">
                  <c:v>8678.9101406500013</c:v>
                </c:pt>
                <c:pt idx="2">
                  <c:v>6270.6122612244899</c:v>
                </c:pt>
                <c:pt idx="3">
                  <c:v>14558.442002825303</c:v>
                </c:pt>
                <c:pt idx="4">
                  <c:v>27615.32</c:v>
                </c:pt>
              </c:numCache>
            </c:numRef>
          </c:val>
          <c:extLst>
            <c:ext xmlns:c16="http://schemas.microsoft.com/office/drawing/2014/chart" uri="{C3380CC4-5D6E-409C-BE32-E72D297353CC}">
              <c16:uniqueId val="{00000000-5C52-4D4B-8DAE-66DEFB61BB20}"/>
            </c:ext>
          </c:extLst>
        </c:ser>
        <c:ser>
          <c:idx val="1"/>
          <c:order val="1"/>
          <c:tx>
            <c:strRef>
              <c:f>'Tab2'!$X$128</c:f>
              <c:strCache>
                <c:ptCount val="1"/>
                <c:pt idx="0">
                  <c:v>2023</c:v>
                </c:pt>
              </c:strCache>
            </c:strRef>
          </c:tx>
          <c:spPr>
            <a:solidFill>
              <a:srgbClr val="FFFFCC"/>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'Tab2'!$X$129:$X$133</c:f>
              <c:numCache>
                <c:formatCode>0</c:formatCode>
                <c:ptCount val="5"/>
                <c:pt idx="0">
                  <c:v>9605.7930174563608</c:v>
                </c:pt>
                <c:pt idx="1">
                  <c:v>9615.3330000000005</c:v>
                </c:pt>
                <c:pt idx="2">
                  <c:v>7527.980244897959</c:v>
                </c:pt>
                <c:pt idx="3">
                  <c:v>18974.891539789671</c:v>
                </c:pt>
                <c:pt idx="4">
                  <c:v>29677.589999999997</c:v>
                </c:pt>
              </c:numCache>
            </c:numRef>
          </c:val>
          <c:extLst>
            <c:ext xmlns:c16="http://schemas.microsoft.com/office/drawing/2014/chart" uri="{C3380CC4-5D6E-409C-BE32-E72D297353CC}">
              <c16:uniqueId val="{00000001-5C52-4D4B-8DAE-66DEFB61BB20}"/>
            </c:ext>
          </c:extLst>
        </c:ser>
        <c:ser>
          <c:idx val="2"/>
          <c:order val="2"/>
          <c:tx>
            <c:strRef>
              <c:f>'Tab2'!$Y$128</c:f>
              <c:strCache>
                <c:ptCount val="1"/>
                <c:pt idx="0">
                  <c:v>2024</c:v>
                </c:pt>
              </c:strCache>
            </c:strRef>
          </c:tx>
          <c:spPr>
            <a:solidFill>
              <a:srgbClr val="993366"/>
            </a:solidFill>
            <a:ln w="12700">
              <a:solidFill>
                <a:srgbClr val="000000"/>
              </a:solidFill>
              <a:prstDash val="solid"/>
            </a:ln>
          </c:spPr>
          <c:invertIfNegative val="0"/>
          <c:cat>
            <c:strRef>
              <c:f>'Tab2'!$V$129:$V$133</c:f>
              <c:strCache>
                <c:ptCount val="5"/>
                <c:pt idx="0">
                  <c:v>Fritidsbåt</c:v>
                </c:pt>
                <c:pt idx="1">
                  <c:v>Ansvar</c:v>
                </c:pt>
                <c:pt idx="2">
                  <c:v>Yrkesskade</c:v>
                </c:pt>
                <c:pt idx="3">
                  <c:v>Hytte</c:v>
                </c:pt>
                <c:pt idx="4">
                  <c:v>Ulykke</c:v>
                </c:pt>
              </c:strCache>
            </c:strRef>
          </c:cat>
          <c:val>
            <c:numRef>
              <c:f>'Tab2'!$Y$129:$Y$133</c:f>
              <c:numCache>
                <c:formatCode>0</c:formatCode>
                <c:ptCount val="5"/>
                <c:pt idx="0">
                  <c:v>11252.768703241896</c:v>
                </c:pt>
                <c:pt idx="1">
                  <c:v>10986.066000000001</c:v>
                </c:pt>
                <c:pt idx="2">
                  <c:v>7389.9901224489795</c:v>
                </c:pt>
                <c:pt idx="3">
                  <c:v>22659.891539789671</c:v>
                </c:pt>
                <c:pt idx="4">
                  <c:v>33751.095000000001</c:v>
                </c:pt>
              </c:numCache>
            </c:numRef>
          </c:val>
          <c:extLst>
            <c:ext xmlns:c16="http://schemas.microsoft.com/office/drawing/2014/chart" uri="{C3380CC4-5D6E-409C-BE32-E72D297353CC}">
              <c16:uniqueId val="{00000002-5C52-4D4B-8DAE-66DEFB61BB20}"/>
            </c:ext>
          </c:extLst>
        </c:ser>
        <c:dLbls>
          <c:showLegendKey val="0"/>
          <c:showVal val="0"/>
          <c:showCatName val="0"/>
          <c:showSerName val="0"/>
          <c:showPercent val="0"/>
          <c:showBubbleSize val="0"/>
        </c:dLbls>
        <c:gapWidth val="150"/>
        <c:shape val="cylinder"/>
        <c:axId val="270747904"/>
        <c:axId val="270757888"/>
        <c:axId val="0"/>
      </c:bar3DChart>
      <c:catAx>
        <c:axId val="270747904"/>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757888"/>
        <c:crosses val="autoZero"/>
        <c:auto val="1"/>
        <c:lblAlgn val="ctr"/>
        <c:lblOffset val="100"/>
        <c:tickLblSkip val="1"/>
        <c:tickMarkSkip val="1"/>
        <c:noMultiLvlLbl val="0"/>
      </c:catAx>
      <c:valAx>
        <c:axId val="270757888"/>
        <c:scaling>
          <c:orientation val="minMax"/>
        </c:scaling>
        <c:delete val="0"/>
        <c:axPos val="b"/>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270747904"/>
        <c:crosses val="autoZero"/>
        <c:crossBetween val="between"/>
      </c:valAx>
      <c:spPr>
        <a:noFill/>
        <a:ln w="25400">
          <a:noFill/>
        </a:ln>
      </c:spPr>
    </c:plotArea>
    <c:legend>
      <c:legendPos val="r"/>
      <c:layout>
        <c:manualLayout>
          <c:xMode val="edge"/>
          <c:yMode val="edge"/>
          <c:x val="0.80711767770601706"/>
          <c:y val="0.56422090587300433"/>
          <c:w val="0.10299645128629202"/>
          <c:h val="0.1582571215295344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nb-NO"/>
    </a:p>
  </c:txPr>
  <c:printSettings>
    <c:headerFooter alignWithMargins="0"/>
    <c:pageMargins b="1" l="0.75000000000001465" r="0.7500000000000146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699"/>
          <c:h val="0.75545138253069033"/>
        </c:manualLayout>
      </c:layout>
      <c:lineChart>
        <c:grouping val="standard"/>
        <c:varyColors val="0"/>
        <c:ser>
          <c:idx val="0"/>
          <c:order val="0"/>
          <c:tx>
            <c:strRef>
              <c:f>'Tab2'!$M$70</c:f>
              <c:strCache>
                <c:ptCount val="1"/>
                <c:pt idx="0">
                  <c:v>Erstatning</c:v>
                </c:pt>
              </c:strCache>
            </c:strRef>
          </c:tx>
          <c:spPr>
            <a:ln w="25400"/>
          </c:spPr>
          <c:marker>
            <c:symbol val="none"/>
          </c:marker>
          <c:cat>
            <c:numRef>
              <c:f>'Tab2'!$K$71:$K$237</c:f>
              <c:numCache>
                <c:formatCode>General</c:formatCode>
                <c:ptCount val="167"/>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pt idx="152">
                  <c:v>2021</c:v>
                </c:pt>
                <c:pt idx="156">
                  <c:v>2022</c:v>
                </c:pt>
                <c:pt idx="160">
                  <c:v>2023</c:v>
                </c:pt>
                <c:pt idx="164">
                  <c:v>2024</c:v>
                </c:pt>
              </c:numCache>
            </c:numRef>
          </c:cat>
          <c:val>
            <c:numRef>
              <c:f>'Tab2'!$N$71:$N$237</c:f>
              <c:numCache>
                <c:formatCode>#\ ##0.0</c:formatCode>
                <c:ptCount val="167"/>
                <c:pt idx="0">
                  <c:v>232.93711431226771</c:v>
                </c:pt>
                <c:pt idx="1">
                  <c:v>195.12114716636202</c:v>
                </c:pt>
                <c:pt idx="2">
                  <c:v>178.43775316455702</c:v>
                </c:pt>
                <c:pt idx="3">
                  <c:v>218.57944395017796</c:v>
                </c:pt>
                <c:pt idx="4">
                  <c:v>234.3888350785341</c:v>
                </c:pt>
                <c:pt idx="5">
                  <c:v>221.71468642611686</c:v>
                </c:pt>
                <c:pt idx="6">
                  <c:v>219.82614565587735</c:v>
                </c:pt>
                <c:pt idx="7">
                  <c:v>245.87666946308727</c:v>
                </c:pt>
                <c:pt idx="8">
                  <c:v>265.70226821192057</c:v>
                </c:pt>
                <c:pt idx="9">
                  <c:v>290.4200772357724</c:v>
                </c:pt>
                <c:pt idx="10">
                  <c:v>257.34633064516134</c:v>
                </c:pt>
                <c:pt idx="11">
                  <c:v>291.86540079365085</c:v>
                </c:pt>
                <c:pt idx="12">
                  <c:v>270.60403906250002</c:v>
                </c:pt>
                <c:pt idx="13">
                  <c:v>289.55786538461541</c:v>
                </c:pt>
                <c:pt idx="14">
                  <c:v>233.05486567164183</c:v>
                </c:pt>
                <c:pt idx="15">
                  <c:v>272.72765693430659</c:v>
                </c:pt>
                <c:pt idx="16">
                  <c:v>297.9497446808511</c:v>
                </c:pt>
                <c:pt idx="17">
                  <c:v>294.02135824022355</c:v>
                </c:pt>
                <c:pt idx="18">
                  <c:v>240.6101279391425</c:v>
                </c:pt>
                <c:pt idx="19">
                  <c:v>283.08503736413047</c:v>
                </c:pt>
                <c:pt idx="20">
                  <c:v>269.4401728723405</c:v>
                </c:pt>
                <c:pt idx="21">
                  <c:v>192.06914276401568</c:v>
                </c:pt>
                <c:pt idx="22">
                  <c:v>299.15253571428576</c:v>
                </c:pt>
                <c:pt idx="23">
                  <c:v>396.29345070422551</c:v>
                </c:pt>
                <c:pt idx="24">
                  <c:v>279.97223700887201</c:v>
                </c:pt>
                <c:pt idx="25">
                  <c:v>226.2845547945206</c:v>
                </c:pt>
                <c:pt idx="26">
                  <c:v>199.11187344913154</c:v>
                </c:pt>
                <c:pt idx="27">
                  <c:v>251.20135135135138</c:v>
                </c:pt>
                <c:pt idx="28">
                  <c:v>268.97061664641564</c:v>
                </c:pt>
                <c:pt idx="29">
                  <c:v>216.38757494004798</c:v>
                </c:pt>
                <c:pt idx="30">
                  <c:v>187.66571684587819</c:v>
                </c:pt>
                <c:pt idx="31">
                  <c:v>218.43595769682733</c:v>
                </c:pt>
                <c:pt idx="32">
                  <c:v>235.71304970760241</c:v>
                </c:pt>
                <c:pt idx="33">
                  <c:v>226.63718533487292</c:v>
                </c:pt>
                <c:pt idx="34">
                  <c:v>237.19092956120102</c:v>
                </c:pt>
                <c:pt idx="35">
                  <c:v>245.22584765177561</c:v>
                </c:pt>
                <c:pt idx="36">
                  <c:v>229.08606285714291</c:v>
                </c:pt>
                <c:pt idx="37">
                  <c:v>197.39341704288947</c:v>
                </c:pt>
                <c:pt idx="38">
                  <c:v>228.082519729425</c:v>
                </c:pt>
                <c:pt idx="39">
                  <c:v>188.2134798432252</c:v>
                </c:pt>
                <c:pt idx="40">
                  <c:v>236.15631124721605</c:v>
                </c:pt>
                <c:pt idx="41">
                  <c:v>196.53462555066088</c:v>
                </c:pt>
                <c:pt idx="42">
                  <c:v>227.06088300220753</c:v>
                </c:pt>
                <c:pt idx="43">
                  <c:v>268.61981868131863</c:v>
                </c:pt>
                <c:pt idx="44">
                  <c:v>321.7309615384616</c:v>
                </c:pt>
                <c:pt idx="45">
                  <c:v>281.26607142857148</c:v>
                </c:pt>
                <c:pt idx="46">
                  <c:v>285.7631297502715</c:v>
                </c:pt>
                <c:pt idx="47">
                  <c:v>235.53969762419021</c:v>
                </c:pt>
                <c:pt idx="48">
                  <c:v>283.77594486081375</c:v>
                </c:pt>
                <c:pt idx="49">
                  <c:v>244.13158607863988</c:v>
                </c:pt>
                <c:pt idx="50">
                  <c:v>296.64539319872472</c:v>
                </c:pt>
                <c:pt idx="51">
                  <c:v>281.65000000000015</c:v>
                </c:pt>
                <c:pt idx="52">
                  <c:v>617.65665605095546</c:v>
                </c:pt>
                <c:pt idx="53">
                  <c:v>382.46352260778139</c:v>
                </c:pt>
                <c:pt idx="54">
                  <c:v>389.2963350785343</c:v>
                </c:pt>
                <c:pt idx="55">
                  <c:v>375.44559190031174</c:v>
                </c:pt>
                <c:pt idx="56">
                  <c:v>406.45308067831456</c:v>
                </c:pt>
                <c:pt idx="57">
                  <c:v>446.01309877175044</c:v>
                </c:pt>
                <c:pt idx="58">
                  <c:v>472.33310388945756</c:v>
                </c:pt>
                <c:pt idx="59">
                  <c:v>421.43026168699197</c:v>
                </c:pt>
                <c:pt idx="60">
                  <c:v>444.59856495468284</c:v>
                </c:pt>
                <c:pt idx="61">
                  <c:v>393.87212888666005</c:v>
                </c:pt>
                <c:pt idx="62">
                  <c:v>400.30705661322651</c:v>
                </c:pt>
                <c:pt idx="63">
                  <c:v>460.10757944389286</c:v>
                </c:pt>
                <c:pt idx="64">
                  <c:v>501.84530325443802</c:v>
                </c:pt>
                <c:pt idx="65">
                  <c:v>504.28302592954998</c:v>
                </c:pt>
                <c:pt idx="66">
                  <c:v>678.57710176991156</c:v>
                </c:pt>
                <c:pt idx="67">
                  <c:v>614.54125120772903</c:v>
                </c:pt>
                <c:pt idx="68">
                  <c:v>512.26103489483751</c:v>
                </c:pt>
                <c:pt idx="69">
                  <c:v>372.01382492863945</c:v>
                </c:pt>
                <c:pt idx="70">
                  <c:v>461.19184472934478</c:v>
                </c:pt>
                <c:pt idx="71">
                  <c:v>703.17561797752819</c:v>
                </c:pt>
                <c:pt idx="72">
                  <c:v>965.02799584870854</c:v>
                </c:pt>
                <c:pt idx="73">
                  <c:v>638.85209854014613</c:v>
                </c:pt>
                <c:pt idx="74">
                  <c:v>573.77394079555995</c:v>
                </c:pt>
                <c:pt idx="75">
                  <c:v>725.94186292548284</c:v>
                </c:pt>
                <c:pt idx="76">
                  <c:v>661.15598124428186</c:v>
                </c:pt>
                <c:pt idx="77">
                  <c:v>575.27012500000012</c:v>
                </c:pt>
                <c:pt idx="78">
                  <c:v>710.93496806569351</c:v>
                </c:pt>
                <c:pt idx="79">
                  <c:v>647.82037387387402</c:v>
                </c:pt>
                <c:pt idx="80">
                  <c:v>847.26021815008733</c:v>
                </c:pt>
                <c:pt idx="81">
                  <c:v>560.17752226179903</c:v>
                </c:pt>
                <c:pt idx="82">
                  <c:v>595.95780831099205</c:v>
                </c:pt>
                <c:pt idx="83">
                  <c:v>649.20825266429836</c:v>
                </c:pt>
                <c:pt idx="84">
                  <c:v>712.21680950266432</c:v>
                </c:pt>
                <c:pt idx="85">
                  <c:v>470.869623015873</c:v>
                </c:pt>
                <c:pt idx="86">
                  <c:v>622.5088119469026</c:v>
                </c:pt>
                <c:pt idx="87">
                  <c:v>581.85431140350931</c:v>
                </c:pt>
                <c:pt idx="88">
                  <c:v>569.49283201407218</c:v>
                </c:pt>
                <c:pt idx="89">
                  <c:v>434.60159722222232</c:v>
                </c:pt>
                <c:pt idx="90">
                  <c:v>603.34519765421373</c:v>
                </c:pt>
                <c:pt idx="91">
                  <c:v>639.39406034482761</c:v>
                </c:pt>
                <c:pt idx="92">
                  <c:v>777.19457547169839</c:v>
                </c:pt>
                <c:pt idx="93">
                  <c:v>569.96500000000003</c:v>
                </c:pt>
                <c:pt idx="94">
                  <c:v>655.81470161977836</c:v>
                </c:pt>
                <c:pt idx="95">
                  <c:v>684.19648739495824</c:v>
                </c:pt>
                <c:pt idx="96">
                  <c:v>856.4077617021278</c:v>
                </c:pt>
                <c:pt idx="97">
                  <c:v>673.31729923922239</c:v>
                </c:pt>
                <c:pt idx="98">
                  <c:v>860.27577674023826</c:v>
                </c:pt>
                <c:pt idx="99">
                  <c:v>727.34713576158913</c:v>
                </c:pt>
                <c:pt idx="100">
                  <c:v>752.17185602953248</c:v>
                </c:pt>
                <c:pt idx="101">
                  <c:v>696.32190983606574</c:v>
                </c:pt>
                <c:pt idx="102">
                  <c:v>909.43663891145468</c:v>
                </c:pt>
                <c:pt idx="103">
                  <c:v>873.41991379310377</c:v>
                </c:pt>
                <c:pt idx="104">
                  <c:v>916.5566960000001</c:v>
                </c:pt>
                <c:pt idx="105">
                  <c:v>744.09823786793982</c:v>
                </c:pt>
                <c:pt idx="106">
                  <c:v>982.93379385964897</c:v>
                </c:pt>
                <c:pt idx="107">
                  <c:v>929.07792061611417</c:v>
                </c:pt>
                <c:pt idx="108">
                  <c:v>2038.020741600895</c:v>
                </c:pt>
                <c:pt idx="109">
                  <c:v>1039.4918033854567</c:v>
                </c:pt>
                <c:pt idx="110">
                  <c:v>1044.4925045359762</c:v>
                </c:pt>
                <c:pt idx="111">
                  <c:v>1068.5602796553428</c:v>
                </c:pt>
                <c:pt idx="112">
                  <c:v>1262.8422894336686</c:v>
                </c:pt>
                <c:pt idx="113">
                  <c:v>918.30950179797094</c:v>
                </c:pt>
                <c:pt idx="114">
                  <c:v>1094.9430710016616</c:v>
                </c:pt>
                <c:pt idx="115">
                  <c:v>922.77887013791155</c:v>
                </c:pt>
                <c:pt idx="116">
                  <c:v>1022.3125963586797</c:v>
                </c:pt>
                <c:pt idx="117">
                  <c:v>747.40401524048468</c:v>
                </c:pt>
                <c:pt idx="118">
                  <c:v>1030.4609811979956</c:v>
                </c:pt>
                <c:pt idx="119">
                  <c:v>970.27659587697508</c:v>
                </c:pt>
                <c:pt idx="120">
                  <c:v>1191.6011500993093</c:v>
                </c:pt>
                <c:pt idx="121">
                  <c:v>1166.8024614799976</c:v>
                </c:pt>
                <c:pt idx="122">
                  <c:v>849.01924796618005</c:v>
                </c:pt>
                <c:pt idx="123">
                  <c:v>1025.5161641839914</c:v>
                </c:pt>
                <c:pt idx="124">
                  <c:v>1011.4347304773464</c:v>
                </c:pt>
                <c:pt idx="125">
                  <c:v>830.58757686280785</c:v>
                </c:pt>
                <c:pt idx="126">
                  <c:v>1221.8383562451722</c:v>
                </c:pt>
                <c:pt idx="127">
                  <c:v>976.93303898235843</c:v>
                </c:pt>
                <c:pt idx="128">
                  <c:v>1071.8224604504062</c:v>
                </c:pt>
                <c:pt idx="129">
                  <c:v>820.82757694813699</c:v>
                </c:pt>
                <c:pt idx="130">
                  <c:v>1086.5421152890067</c:v>
                </c:pt>
                <c:pt idx="131">
                  <c:v>964.72488082787845</c:v>
                </c:pt>
                <c:pt idx="132">
                  <c:v>1109.0270094900277</c:v>
                </c:pt>
                <c:pt idx="133">
                  <c:v>853.6594023952498</c:v>
                </c:pt>
                <c:pt idx="134">
                  <c:v>1497.1667514517083</c:v>
                </c:pt>
                <c:pt idx="135">
                  <c:v>1015.8282660023655</c:v>
                </c:pt>
                <c:pt idx="136">
                  <c:v>1088.9536964869781</c:v>
                </c:pt>
                <c:pt idx="137">
                  <c:v>807.65004901399948</c:v>
                </c:pt>
                <c:pt idx="138">
                  <c:v>953.84319416157507</c:v>
                </c:pt>
                <c:pt idx="139">
                  <c:v>1191.0340801886794</c:v>
                </c:pt>
                <c:pt idx="140">
                  <c:v>1215.8738309953242</c:v>
                </c:pt>
                <c:pt idx="141">
                  <c:v>1106.1212681850081</c:v>
                </c:pt>
                <c:pt idx="142">
                  <c:v>1232.9420612914205</c:v>
                </c:pt>
                <c:pt idx="143">
                  <c:v>1087.81584039173</c:v>
                </c:pt>
                <c:pt idx="144">
                  <c:v>1157.1458163390637</c:v>
                </c:pt>
                <c:pt idx="145">
                  <c:v>1008.9474988452163</c:v>
                </c:pt>
                <c:pt idx="146">
                  <c:v>1404.2292682641942</c:v>
                </c:pt>
                <c:pt idx="147">
                  <c:v>1307.7300780064691</c:v>
                </c:pt>
                <c:pt idx="148">
                  <c:v>1182.3317362318105</c:v>
                </c:pt>
                <c:pt idx="149">
                  <c:v>993.15594837842684</c:v>
                </c:pt>
                <c:pt idx="150">
                  <c:v>1171.8888169995478</c:v>
                </c:pt>
                <c:pt idx="151">
                  <c:v>1232.2531864130899</c:v>
                </c:pt>
                <c:pt idx="152">
                  <c:v>1816.3423510782743</c:v>
                </c:pt>
                <c:pt idx="153">
                  <c:v>1023.2899077310196</c:v>
                </c:pt>
                <c:pt idx="154">
                  <c:v>1100.9257916149293</c:v>
                </c:pt>
                <c:pt idx="155">
                  <c:v>1213.6003770844584</c:v>
                </c:pt>
                <c:pt idx="156">
                  <c:v>1280.4763647637296</c:v>
                </c:pt>
                <c:pt idx="157">
                  <c:v>966.12600857061454</c:v>
                </c:pt>
                <c:pt idx="158">
                  <c:v>1138.3921144393585</c:v>
                </c:pt>
                <c:pt idx="159">
                  <c:v>1421.1179478030451</c:v>
                </c:pt>
                <c:pt idx="160">
                  <c:v>1384.1536526938296</c:v>
                </c:pt>
                <c:pt idx="161">
                  <c:v>1195.5701843595912</c:v>
                </c:pt>
                <c:pt idx="162">
                  <c:v>2227.7392924759279</c:v>
                </c:pt>
                <c:pt idx="163">
                  <c:v>1767.1685653534848</c:v>
                </c:pt>
                <c:pt idx="164">
                  <c:v>2404.6754351767481</c:v>
                </c:pt>
                <c:pt idx="165">
                  <c:v>1247.8503396983137</c:v>
                </c:pt>
                <c:pt idx="166">
                  <c:v>1453.7607845663656</c:v>
                </c:pt>
              </c:numCache>
            </c:numRef>
          </c:val>
          <c:smooth val="0"/>
          <c:extLst>
            <c:ext xmlns:c16="http://schemas.microsoft.com/office/drawing/2014/chart" uri="{C3380CC4-5D6E-409C-BE32-E72D297353CC}">
              <c16:uniqueId val="{00000000-DEC7-4D76-8CFA-CE137D68656F}"/>
            </c:ext>
          </c:extLst>
        </c:ser>
        <c:dLbls>
          <c:showLegendKey val="0"/>
          <c:showVal val="0"/>
          <c:showCatName val="0"/>
          <c:showSerName val="0"/>
          <c:showPercent val="0"/>
          <c:showBubbleSize val="0"/>
        </c:dLbls>
        <c:marker val="1"/>
        <c:smooth val="0"/>
        <c:axId val="270792576"/>
        <c:axId val="270663680"/>
      </c:lineChart>
      <c:lineChart>
        <c:grouping val="standard"/>
        <c:varyColors val="0"/>
        <c:ser>
          <c:idx val="1"/>
          <c:order val="1"/>
          <c:tx>
            <c:strRef>
              <c:f>'Tab2'!$L$70</c:f>
              <c:strCache>
                <c:ptCount val="1"/>
                <c:pt idx="0">
                  <c:v>Antall</c:v>
                </c:pt>
              </c:strCache>
            </c:strRef>
          </c:tx>
          <c:spPr>
            <a:ln w="25400"/>
          </c:spPr>
          <c:marker>
            <c:symbol val="none"/>
          </c:marker>
          <c:cat>
            <c:numRef>
              <c:f>'Tab2'!$K$71:$K$237</c:f>
              <c:numCache>
                <c:formatCode>General</c:formatCode>
                <c:ptCount val="167"/>
                <c:pt idx="0">
                  <c:v>1983</c:v>
                </c:pt>
                <c:pt idx="4">
                  <c:v>1984</c:v>
                </c:pt>
                <c:pt idx="8">
                  <c:v>1985</c:v>
                </c:pt>
                <c:pt idx="12">
                  <c:v>1986</c:v>
                </c:pt>
                <c:pt idx="16">
                  <c:v>1987</c:v>
                </c:pt>
                <c:pt idx="20">
                  <c:v>1988</c:v>
                </c:pt>
                <c:pt idx="24">
                  <c:v>1989</c:v>
                </c:pt>
                <c:pt idx="28">
                  <c:v>1990</c:v>
                </c:pt>
                <c:pt idx="32">
                  <c:v>1991</c:v>
                </c:pt>
                <c:pt idx="36">
                  <c:v>1992</c:v>
                </c:pt>
                <c:pt idx="40">
                  <c:v>1993</c:v>
                </c:pt>
                <c:pt idx="44">
                  <c:v>1994</c:v>
                </c:pt>
                <c:pt idx="48">
                  <c:v>1995</c:v>
                </c:pt>
                <c:pt idx="52">
                  <c:v>1996</c:v>
                </c:pt>
                <c:pt idx="56">
                  <c:v>1997</c:v>
                </c:pt>
                <c:pt idx="60">
                  <c:v>1998</c:v>
                </c:pt>
                <c:pt idx="64">
                  <c:v>1999</c:v>
                </c:pt>
                <c:pt idx="68">
                  <c:v>2000</c:v>
                </c:pt>
                <c:pt idx="72">
                  <c:v>2001</c:v>
                </c:pt>
                <c:pt idx="76">
                  <c:v>2002</c:v>
                </c:pt>
                <c:pt idx="80">
                  <c:v>2003</c:v>
                </c:pt>
                <c:pt idx="84">
                  <c:v>2004</c:v>
                </c:pt>
                <c:pt idx="88">
                  <c:v>2005</c:v>
                </c:pt>
                <c:pt idx="92">
                  <c:v>2006</c:v>
                </c:pt>
                <c:pt idx="96">
                  <c:v>2007</c:v>
                </c:pt>
                <c:pt idx="100">
                  <c:v>2008</c:v>
                </c:pt>
                <c:pt idx="104">
                  <c:v>2009</c:v>
                </c:pt>
                <c:pt idx="108">
                  <c:v>2010</c:v>
                </c:pt>
                <c:pt idx="112">
                  <c:v>2011</c:v>
                </c:pt>
                <c:pt idx="116">
                  <c:v>2012</c:v>
                </c:pt>
                <c:pt idx="120">
                  <c:v>2013</c:v>
                </c:pt>
                <c:pt idx="124">
                  <c:v>2014</c:v>
                </c:pt>
                <c:pt idx="128">
                  <c:v>2015</c:v>
                </c:pt>
                <c:pt idx="132">
                  <c:v>2016</c:v>
                </c:pt>
                <c:pt idx="136">
                  <c:v>2017</c:v>
                </c:pt>
                <c:pt idx="140">
                  <c:v>2018</c:v>
                </c:pt>
                <c:pt idx="144">
                  <c:v>2019</c:v>
                </c:pt>
                <c:pt idx="148">
                  <c:v>2020</c:v>
                </c:pt>
                <c:pt idx="152">
                  <c:v>2021</c:v>
                </c:pt>
                <c:pt idx="156">
                  <c:v>2022</c:v>
                </c:pt>
                <c:pt idx="160">
                  <c:v>2023</c:v>
                </c:pt>
                <c:pt idx="164">
                  <c:v>2024</c:v>
                </c:pt>
              </c:numCache>
            </c:numRef>
          </c:cat>
          <c:val>
            <c:numRef>
              <c:f>'Tab2'!$L$71:$L$237</c:f>
              <c:numCache>
                <c:formatCode>#,##0</c:formatCode>
                <c:ptCount val="167"/>
                <c:pt idx="0">
                  <c:v>11621</c:v>
                </c:pt>
                <c:pt idx="1">
                  <c:v>11120</c:v>
                </c:pt>
                <c:pt idx="2">
                  <c:v>11918</c:v>
                </c:pt>
                <c:pt idx="3">
                  <c:v>11905</c:v>
                </c:pt>
                <c:pt idx="4">
                  <c:v>13205</c:v>
                </c:pt>
                <c:pt idx="5">
                  <c:v>12453</c:v>
                </c:pt>
                <c:pt idx="6">
                  <c:v>12278</c:v>
                </c:pt>
                <c:pt idx="7">
                  <c:v>11449</c:v>
                </c:pt>
                <c:pt idx="8">
                  <c:v>16918</c:v>
                </c:pt>
                <c:pt idx="9">
                  <c:v>14237</c:v>
                </c:pt>
                <c:pt idx="10">
                  <c:v>14329</c:v>
                </c:pt>
                <c:pt idx="11">
                  <c:v>13060</c:v>
                </c:pt>
                <c:pt idx="12">
                  <c:v>14314</c:v>
                </c:pt>
                <c:pt idx="13">
                  <c:v>13505</c:v>
                </c:pt>
                <c:pt idx="14">
                  <c:v>12132</c:v>
                </c:pt>
                <c:pt idx="15">
                  <c:v>11763</c:v>
                </c:pt>
                <c:pt idx="16">
                  <c:v>17280</c:v>
                </c:pt>
                <c:pt idx="17">
                  <c:v>12241</c:v>
                </c:pt>
                <c:pt idx="18">
                  <c:v>11506</c:v>
                </c:pt>
                <c:pt idx="19">
                  <c:v>12860</c:v>
                </c:pt>
                <c:pt idx="20">
                  <c:v>10180</c:v>
                </c:pt>
                <c:pt idx="21">
                  <c:v>11081</c:v>
                </c:pt>
                <c:pt idx="22">
                  <c:v>15987</c:v>
                </c:pt>
                <c:pt idx="23">
                  <c:v>12493</c:v>
                </c:pt>
                <c:pt idx="24">
                  <c:v>10988</c:v>
                </c:pt>
                <c:pt idx="25">
                  <c:v>10292</c:v>
                </c:pt>
                <c:pt idx="26">
                  <c:v>11352</c:v>
                </c:pt>
                <c:pt idx="27">
                  <c:v>11958</c:v>
                </c:pt>
                <c:pt idx="28">
                  <c:v>13741</c:v>
                </c:pt>
                <c:pt idx="29">
                  <c:v>10045</c:v>
                </c:pt>
                <c:pt idx="30">
                  <c:v>10870</c:v>
                </c:pt>
                <c:pt idx="31">
                  <c:v>11076</c:v>
                </c:pt>
                <c:pt idx="32">
                  <c:v>10172</c:v>
                </c:pt>
                <c:pt idx="33">
                  <c:v>10188</c:v>
                </c:pt>
                <c:pt idx="34">
                  <c:v>10621</c:v>
                </c:pt>
                <c:pt idx="35">
                  <c:v>11640</c:v>
                </c:pt>
                <c:pt idx="36">
                  <c:v>10520</c:v>
                </c:pt>
                <c:pt idx="37">
                  <c:v>10661</c:v>
                </c:pt>
                <c:pt idx="38">
                  <c:v>11590</c:v>
                </c:pt>
                <c:pt idx="39">
                  <c:v>11917</c:v>
                </c:pt>
                <c:pt idx="40">
                  <c:v>11275</c:v>
                </c:pt>
                <c:pt idx="41">
                  <c:v>10076</c:v>
                </c:pt>
                <c:pt idx="42">
                  <c:v>11766</c:v>
                </c:pt>
                <c:pt idx="43">
                  <c:v>12707</c:v>
                </c:pt>
                <c:pt idx="44">
                  <c:v>15224</c:v>
                </c:pt>
                <c:pt idx="45">
                  <c:v>13585</c:v>
                </c:pt>
                <c:pt idx="46">
                  <c:v>13956</c:v>
                </c:pt>
                <c:pt idx="47">
                  <c:v>14006</c:v>
                </c:pt>
                <c:pt idx="48">
                  <c:v>13188</c:v>
                </c:pt>
                <c:pt idx="49">
                  <c:v>11077</c:v>
                </c:pt>
                <c:pt idx="50">
                  <c:v>13937</c:v>
                </c:pt>
                <c:pt idx="51">
                  <c:v>13920</c:v>
                </c:pt>
                <c:pt idx="52">
                  <c:v>29850</c:v>
                </c:pt>
                <c:pt idx="53">
                  <c:v>17799</c:v>
                </c:pt>
                <c:pt idx="54">
                  <c:v>16263</c:v>
                </c:pt>
                <c:pt idx="55">
                  <c:v>16638</c:v>
                </c:pt>
                <c:pt idx="56">
                  <c:v>17837</c:v>
                </c:pt>
                <c:pt idx="57">
                  <c:v>16872</c:v>
                </c:pt>
                <c:pt idx="58">
                  <c:v>17873</c:v>
                </c:pt>
                <c:pt idx="59">
                  <c:v>15493</c:v>
                </c:pt>
                <c:pt idx="60">
                  <c:v>17629</c:v>
                </c:pt>
                <c:pt idx="61">
                  <c:v>14484</c:v>
                </c:pt>
                <c:pt idx="62">
                  <c:v>15693</c:v>
                </c:pt>
                <c:pt idx="63">
                  <c:v>16502</c:v>
                </c:pt>
                <c:pt idx="64">
                  <c:v>18095</c:v>
                </c:pt>
                <c:pt idx="65">
                  <c:v>12899</c:v>
                </c:pt>
                <c:pt idx="66">
                  <c:v>23305</c:v>
                </c:pt>
                <c:pt idx="67">
                  <c:v>18359</c:v>
                </c:pt>
                <c:pt idx="68">
                  <c:v>17570</c:v>
                </c:pt>
                <c:pt idx="69">
                  <c:v>14069</c:v>
                </c:pt>
                <c:pt idx="70">
                  <c:v>16329</c:v>
                </c:pt>
                <c:pt idx="71">
                  <c:v>21735</c:v>
                </c:pt>
                <c:pt idx="72">
                  <c:v>27280</c:v>
                </c:pt>
                <c:pt idx="73">
                  <c:v>17111</c:v>
                </c:pt>
                <c:pt idx="74">
                  <c:v>16407</c:v>
                </c:pt>
                <c:pt idx="75">
                  <c:v>16945</c:v>
                </c:pt>
                <c:pt idx="76">
                  <c:v>17523</c:v>
                </c:pt>
                <c:pt idx="77">
                  <c:v>17469</c:v>
                </c:pt>
                <c:pt idx="78">
                  <c:v>19641</c:v>
                </c:pt>
                <c:pt idx="79">
                  <c:v>17442</c:v>
                </c:pt>
                <c:pt idx="80">
                  <c:v>22781</c:v>
                </c:pt>
                <c:pt idx="81">
                  <c:v>15417</c:v>
                </c:pt>
                <c:pt idx="82">
                  <c:v>18848</c:v>
                </c:pt>
                <c:pt idx="83">
                  <c:v>16096</c:v>
                </c:pt>
                <c:pt idx="84">
                  <c:v>17805</c:v>
                </c:pt>
                <c:pt idx="85">
                  <c:v>13855</c:v>
                </c:pt>
                <c:pt idx="86">
                  <c:v>17630</c:v>
                </c:pt>
                <c:pt idx="87">
                  <c:v>16674</c:v>
                </c:pt>
                <c:pt idx="88">
                  <c:v>15151</c:v>
                </c:pt>
                <c:pt idx="89">
                  <c:v>14855</c:v>
                </c:pt>
                <c:pt idx="90">
                  <c:v>13014</c:v>
                </c:pt>
                <c:pt idx="91">
                  <c:v>22745</c:v>
                </c:pt>
                <c:pt idx="92">
                  <c:v>18196</c:v>
                </c:pt>
                <c:pt idx="93">
                  <c:v>13943</c:v>
                </c:pt>
                <c:pt idx="94">
                  <c:v>13690</c:v>
                </c:pt>
                <c:pt idx="95">
                  <c:v>16682</c:v>
                </c:pt>
                <c:pt idx="96">
                  <c:v>18623</c:v>
                </c:pt>
                <c:pt idx="97">
                  <c:v>15831</c:v>
                </c:pt>
                <c:pt idx="98">
                  <c:v>18428</c:v>
                </c:pt>
                <c:pt idx="99">
                  <c:v>15870</c:v>
                </c:pt>
                <c:pt idx="100">
                  <c:v>17004</c:v>
                </c:pt>
                <c:pt idx="101">
                  <c:v>14987</c:v>
                </c:pt>
                <c:pt idx="102">
                  <c:v>19290</c:v>
                </c:pt>
                <c:pt idx="103">
                  <c:v>16976</c:v>
                </c:pt>
                <c:pt idx="104">
                  <c:v>18865</c:v>
                </c:pt>
                <c:pt idx="105">
                  <c:v>14610</c:v>
                </c:pt>
                <c:pt idx="106">
                  <c:v>19220</c:v>
                </c:pt>
                <c:pt idx="107">
                  <c:v>16838</c:v>
                </c:pt>
                <c:pt idx="108">
                  <c:v>40484.70904761905</c:v>
                </c:pt>
                <c:pt idx="109">
                  <c:v>20633.79583333333</c:v>
                </c:pt>
                <c:pt idx="110">
                  <c:v>19149.335833333338</c:v>
                </c:pt>
                <c:pt idx="111">
                  <c:v>22322.361666666664</c:v>
                </c:pt>
                <c:pt idx="112">
                  <c:v>26141.662648809524</c:v>
                </c:pt>
                <c:pt idx="113">
                  <c:v>18851.951101190472</c:v>
                </c:pt>
                <c:pt idx="114">
                  <c:v>24107.386250000007</c:v>
                </c:pt>
                <c:pt idx="115">
                  <c:v>18022.572976190484</c:v>
                </c:pt>
                <c:pt idx="116">
                  <c:v>18517.39324404762</c:v>
                </c:pt>
                <c:pt idx="117">
                  <c:v>14087.60675595238</c:v>
                </c:pt>
                <c:pt idx="118" formatCode="0">
                  <c:v>20999.460714285713</c:v>
                </c:pt>
                <c:pt idx="119" formatCode="0">
                  <c:v>17946.539285714287</c:v>
                </c:pt>
                <c:pt idx="120" formatCode="0">
                  <c:v>21974.571815476189</c:v>
                </c:pt>
                <c:pt idx="121" formatCode="0">
                  <c:v>23960.428184523811</c:v>
                </c:pt>
                <c:pt idx="122" formatCode="0">
                  <c:v>18388.581422924897</c:v>
                </c:pt>
                <c:pt idx="123" formatCode="0">
                  <c:v>18420.418577075106</c:v>
                </c:pt>
                <c:pt idx="124" formatCode="0">
                  <c:v>19713</c:v>
                </c:pt>
                <c:pt idx="125" formatCode="0">
                  <c:v>16691</c:v>
                </c:pt>
                <c:pt idx="126" formatCode="0">
                  <c:v>21817</c:v>
                </c:pt>
                <c:pt idx="127" formatCode="0">
                  <c:v>20183</c:v>
                </c:pt>
                <c:pt idx="128" formatCode="0">
                  <c:v>19630</c:v>
                </c:pt>
                <c:pt idx="129" formatCode="0">
                  <c:v>15703.949675889351</c:v>
                </c:pt>
                <c:pt idx="130" formatCode="0">
                  <c:v>22728.974837944646</c:v>
                </c:pt>
                <c:pt idx="131" formatCode="0">
                  <c:v>17661.404213438705</c:v>
                </c:pt>
                <c:pt idx="132" formatCode="0">
                  <c:v>20668.165818181998</c:v>
                </c:pt>
                <c:pt idx="133" formatCode="0">
                  <c:v>19039.287573122998</c:v>
                </c:pt>
                <c:pt idx="134" formatCode="0">
                  <c:v>25325.005330874006</c:v>
                </c:pt>
                <c:pt idx="135" formatCode="0">
                  <c:v>18369.446222722992</c:v>
                </c:pt>
                <c:pt idx="136" formatCode="0">
                  <c:v>20188.970584052</c:v>
                </c:pt>
                <c:pt idx="137" formatCode="0">
                  <c:v>16357.538075795001</c:v>
                </c:pt>
                <c:pt idx="138" formatCode="0">
                  <c:v>19399</c:v>
                </c:pt>
                <c:pt idx="139" formatCode="0">
                  <c:v>23333</c:v>
                </c:pt>
                <c:pt idx="140" formatCode="0">
                  <c:v>25111</c:v>
                </c:pt>
                <c:pt idx="141" formatCode="0">
                  <c:v>20973.437462450995</c:v>
                </c:pt>
                <c:pt idx="142" formatCode="0">
                  <c:v>22635.655438734771</c:v>
                </c:pt>
                <c:pt idx="143" formatCode="0">
                  <c:v>22335.438371541502</c:v>
                </c:pt>
                <c:pt idx="144" formatCode="0">
                  <c:v>22394.924612648225</c:v>
                </c:pt>
                <c:pt idx="145" formatCode="0">
                  <c:v>19703.243703557309</c:v>
                </c:pt>
                <c:pt idx="146" formatCode="0">
                  <c:v>26165.077849802379</c:v>
                </c:pt>
                <c:pt idx="147" formatCode="0">
                  <c:v>22621.988837944664</c:v>
                </c:pt>
                <c:pt idx="148" formatCode="0">
                  <c:v>22417.308750988144</c:v>
                </c:pt>
                <c:pt idx="149" formatCode="0">
                  <c:v>20318.697663474304</c:v>
                </c:pt>
                <c:pt idx="150" formatCode="0">
                  <c:v>23115.129949173919</c:v>
                </c:pt>
                <c:pt idx="151" formatCode="0">
                  <c:v>24544.608407612643</c:v>
                </c:pt>
                <c:pt idx="152" formatCode="0">
                  <c:v>34994.274094861663</c:v>
                </c:pt>
                <c:pt idx="153" formatCode="0">
                  <c:v>20425.734197628459</c:v>
                </c:pt>
                <c:pt idx="154" formatCode="0">
                  <c:v>24805.341992094851</c:v>
                </c:pt>
                <c:pt idx="155" formatCode="0">
                  <c:v>23357.504896820246</c:v>
                </c:pt>
                <c:pt idx="156" formatCode="0">
                  <c:v>24505.067470355731</c:v>
                </c:pt>
                <c:pt idx="157" formatCode="0">
                  <c:v>18109.505441201181</c:v>
                </c:pt>
                <c:pt idx="158" formatCode="0">
                  <c:v>22326.885249827203</c:v>
                </c:pt>
                <c:pt idx="159" formatCode="0">
                  <c:v>24565.831590744419</c:v>
                </c:pt>
                <c:pt idx="160" formatCode="0">
                  <c:v>26844.315237154147</c:v>
                </c:pt>
                <c:pt idx="161" formatCode="0">
                  <c:v>22123.086754773376</c:v>
                </c:pt>
                <c:pt idx="162" formatCode="0">
                  <c:v>33547.567308467726</c:v>
                </c:pt>
                <c:pt idx="163" formatCode="0">
                  <c:v>27405.288644268774</c:v>
                </c:pt>
                <c:pt idx="164" formatCode="0">
                  <c:v>43293.220189723317</c:v>
                </c:pt>
                <c:pt idx="165" formatCode="0">
                  <c:v>24161.997458923011</c:v>
                </c:pt>
                <c:pt idx="166" formatCode="0">
                  <c:v>27298.711137914943</c:v>
                </c:pt>
              </c:numCache>
            </c:numRef>
          </c:val>
          <c:smooth val="0"/>
          <c:extLst>
            <c:ext xmlns:c16="http://schemas.microsoft.com/office/drawing/2014/chart" uri="{C3380CC4-5D6E-409C-BE32-E72D297353CC}">
              <c16:uniqueId val="{00000001-DEC7-4D76-8CFA-CE137D68656F}"/>
            </c:ext>
          </c:extLst>
        </c:ser>
        <c:dLbls>
          <c:showLegendKey val="0"/>
          <c:showVal val="0"/>
          <c:showCatName val="0"/>
          <c:showSerName val="0"/>
          <c:showPercent val="0"/>
          <c:showBubbleSize val="0"/>
        </c:dLbls>
        <c:upDownBars>
          <c:gapWidth val="150"/>
          <c:upBars/>
          <c:downBars/>
        </c:upDownBars>
        <c:marker val="1"/>
        <c:smooth val="0"/>
        <c:axId val="270667776"/>
        <c:axId val="270665600"/>
      </c:lineChart>
      <c:catAx>
        <c:axId val="270792576"/>
        <c:scaling>
          <c:orientation val="minMax"/>
        </c:scaling>
        <c:delete val="0"/>
        <c:axPos val="b"/>
        <c:majorGridlines>
          <c:spPr>
            <a:ln>
              <a:solidFill>
                <a:srgbClr val="4F81BD">
                  <a:alpha val="25000"/>
                </a:srgbClr>
              </a:solidFill>
            </a:ln>
          </c:spPr>
        </c:majorGridlines>
        <c:title>
          <c:tx>
            <c:rich>
              <a:bodyPr/>
              <a:lstStyle/>
              <a:p>
                <a:pPr>
                  <a:defRPr sz="1200"/>
                </a:pPr>
                <a:r>
                  <a:rPr lang="en-US" sz="1200"/>
                  <a:t>År</a:t>
                </a:r>
              </a:p>
            </c:rich>
          </c:tx>
          <c:layout>
            <c:manualLayout>
              <c:xMode val="edge"/>
              <c:yMode val="edge"/>
              <c:x val="0.48913710180525038"/>
              <c:y val="0.92512795900512435"/>
            </c:manualLayout>
          </c:layout>
          <c:overlay val="0"/>
        </c:title>
        <c:numFmt formatCode="General" sourceLinked="1"/>
        <c:majorTickMark val="out"/>
        <c:minorTickMark val="out"/>
        <c:tickLblPos val="nextTo"/>
        <c:txPr>
          <a:bodyPr rot="-3000000" vert="horz"/>
          <a:lstStyle/>
          <a:p>
            <a:pPr>
              <a:defRPr/>
            </a:pPr>
            <a:endParaRPr lang="nb-NO"/>
          </a:p>
        </c:txPr>
        <c:crossAx val="270663680"/>
        <c:crosses val="autoZero"/>
        <c:auto val="1"/>
        <c:lblAlgn val="ctr"/>
        <c:lblOffset val="100"/>
        <c:tickLblSkip val="1"/>
        <c:tickMarkSkip val="4"/>
        <c:noMultiLvlLbl val="0"/>
      </c:catAx>
      <c:valAx>
        <c:axId val="27066368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92576"/>
        <c:crosses val="autoZero"/>
        <c:crossBetween val="between"/>
      </c:valAx>
      <c:valAx>
        <c:axId val="270665600"/>
        <c:scaling>
          <c:orientation val="minMax"/>
        </c:scaling>
        <c:delete val="0"/>
        <c:axPos val="r"/>
        <c:title>
          <c:tx>
            <c:rich>
              <a:bodyPr rot="-5400000" vert="horz"/>
              <a:lstStyle/>
              <a:p>
                <a:pPr>
                  <a:defRPr/>
                </a:pPr>
                <a:r>
                  <a:rPr lang="en-US"/>
                  <a:t>Antall meldte vannskader</a:t>
                </a:r>
              </a:p>
            </c:rich>
          </c:tx>
          <c:overlay val="0"/>
        </c:title>
        <c:numFmt formatCode="#,##0" sourceLinked="1"/>
        <c:majorTickMark val="out"/>
        <c:minorTickMark val="none"/>
        <c:tickLblPos val="nextTo"/>
        <c:crossAx val="270667776"/>
        <c:crosses val="max"/>
        <c:crossBetween val="between"/>
      </c:valAx>
      <c:catAx>
        <c:axId val="270667776"/>
        <c:scaling>
          <c:orientation val="minMax"/>
        </c:scaling>
        <c:delete val="1"/>
        <c:axPos val="b"/>
        <c:numFmt formatCode="General" sourceLinked="1"/>
        <c:majorTickMark val="out"/>
        <c:minorTickMark val="none"/>
        <c:tickLblPos val="none"/>
        <c:crossAx val="270665600"/>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72566614958665"/>
          <c:y val="4.7126376644779866E-2"/>
          <c:w val="0.72887760912680721"/>
          <c:h val="0.80035630261243251"/>
        </c:manualLayout>
      </c:layout>
      <c:lineChart>
        <c:grouping val="standard"/>
        <c:varyColors val="0"/>
        <c:ser>
          <c:idx val="0"/>
          <c:order val="0"/>
          <c:tx>
            <c:strRef>
              <c:f>'Tab2'!$M$70</c:f>
              <c:strCache>
                <c:ptCount val="1"/>
                <c:pt idx="0">
                  <c:v>Erstatning</c:v>
                </c:pt>
              </c:strCache>
            </c:strRef>
          </c:tx>
          <c:spPr>
            <a:ln w="25400"/>
          </c:spPr>
          <c:marker>
            <c:symbol val="none"/>
          </c:marker>
          <c:cat>
            <c:numRef>
              <c:f>'Tab2'!$K$103:$K$237</c:f>
              <c:numCache>
                <c:formatCode>General</c:formatCode>
                <c:ptCount val="135"/>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pt idx="120">
                  <c:v>2021</c:v>
                </c:pt>
                <c:pt idx="124">
                  <c:v>2022</c:v>
                </c:pt>
                <c:pt idx="128">
                  <c:v>2023</c:v>
                </c:pt>
                <c:pt idx="132">
                  <c:v>2024</c:v>
                </c:pt>
              </c:numCache>
            </c:numRef>
          </c:cat>
          <c:val>
            <c:numRef>
              <c:f>'Tab2'!$Q$103:$Q$237</c:f>
              <c:numCache>
                <c:formatCode>#\ ##0.0</c:formatCode>
                <c:ptCount val="135"/>
                <c:pt idx="0">
                  <c:v>682.86124853801175</c:v>
                </c:pt>
                <c:pt idx="1">
                  <c:v>660.59283775981532</c:v>
                </c:pt>
                <c:pt idx="2">
                  <c:v>770.78108256351049</c:v>
                </c:pt>
                <c:pt idx="3">
                  <c:v>757.68044100801899</c:v>
                </c:pt>
                <c:pt idx="4">
                  <c:v>724.96710000000007</c:v>
                </c:pt>
                <c:pt idx="5">
                  <c:v>720.33735891647871</c:v>
                </c:pt>
                <c:pt idx="6">
                  <c:v>769.12359639233398</c:v>
                </c:pt>
                <c:pt idx="7">
                  <c:v>738.28255319148934</c:v>
                </c:pt>
                <c:pt idx="8">
                  <c:v>775.22751113585764</c:v>
                </c:pt>
                <c:pt idx="9">
                  <c:v>602.05789372246704</c:v>
                </c:pt>
                <c:pt idx="10">
                  <c:v>664.25567052980182</c:v>
                </c:pt>
                <c:pt idx="11">
                  <c:v>794.96486263736244</c:v>
                </c:pt>
                <c:pt idx="12">
                  <c:v>727.8950219780221</c:v>
                </c:pt>
                <c:pt idx="13">
                  <c:v>835.01392857142878</c:v>
                </c:pt>
                <c:pt idx="14">
                  <c:v>715.66928610206321</c:v>
                </c:pt>
                <c:pt idx="15">
                  <c:v>653.42191684665238</c:v>
                </c:pt>
                <c:pt idx="16">
                  <c:v>900.58642933618853</c:v>
                </c:pt>
                <c:pt idx="17">
                  <c:v>761.2032731137092</c:v>
                </c:pt>
                <c:pt idx="18">
                  <c:v>803.18139479277352</c:v>
                </c:pt>
                <c:pt idx="19">
                  <c:v>605.71124999999995</c:v>
                </c:pt>
                <c:pt idx="20">
                  <c:v>789.17313428874752</c:v>
                </c:pt>
                <c:pt idx="21">
                  <c:v>953.38969242902238</c:v>
                </c:pt>
                <c:pt idx="22">
                  <c:v>943.88140575916225</c:v>
                </c:pt>
                <c:pt idx="23">
                  <c:v>1071.0011786085156</c:v>
                </c:pt>
                <c:pt idx="24">
                  <c:v>996.15234069886969</c:v>
                </c:pt>
                <c:pt idx="25">
                  <c:v>1053.4344216990787</c:v>
                </c:pt>
                <c:pt idx="26">
                  <c:v>1142.0662461617201</c:v>
                </c:pt>
                <c:pt idx="27">
                  <c:v>887.88445121951236</c:v>
                </c:pt>
                <c:pt idx="28">
                  <c:v>935.37298086606268</c:v>
                </c:pt>
                <c:pt idx="29">
                  <c:v>896.35041875626894</c:v>
                </c:pt>
                <c:pt idx="30">
                  <c:v>671.78322645290621</c:v>
                </c:pt>
                <c:pt idx="31">
                  <c:v>1136.193440913604</c:v>
                </c:pt>
                <c:pt idx="32">
                  <c:v>1052.7293713017755</c:v>
                </c:pt>
                <c:pt idx="33">
                  <c:v>1325.6565508806266</c:v>
                </c:pt>
                <c:pt idx="34">
                  <c:v>863.64358407079624</c:v>
                </c:pt>
                <c:pt idx="35">
                  <c:v>1400.1542632850244</c:v>
                </c:pt>
                <c:pt idx="36">
                  <c:v>1214.2319239961762</c:v>
                </c:pt>
                <c:pt idx="37">
                  <c:v>993.70729305423424</c:v>
                </c:pt>
                <c:pt idx="38">
                  <c:v>1038.895313390314</c:v>
                </c:pt>
                <c:pt idx="39">
                  <c:v>1072.1687640449438</c:v>
                </c:pt>
                <c:pt idx="40">
                  <c:v>1253.264552583026</c:v>
                </c:pt>
                <c:pt idx="41">
                  <c:v>1304.558599452555</c:v>
                </c:pt>
                <c:pt idx="42">
                  <c:v>1679.7647687326551</c:v>
                </c:pt>
                <c:pt idx="43">
                  <c:v>1144.7764006439747</c:v>
                </c:pt>
                <c:pt idx="44">
                  <c:v>1162.7274748398906</c:v>
                </c:pt>
                <c:pt idx="45">
                  <c:v>970.42507499999999</c:v>
                </c:pt>
                <c:pt idx="46">
                  <c:v>1266.2557413321172</c:v>
                </c:pt>
                <c:pt idx="47">
                  <c:v>1309.7359346846849</c:v>
                </c:pt>
                <c:pt idx="48">
                  <c:v>1469.5936649214664</c:v>
                </c:pt>
                <c:pt idx="49">
                  <c:v>1128.0797284060554</c:v>
                </c:pt>
                <c:pt idx="50">
                  <c:v>1190.8081456657728</c:v>
                </c:pt>
                <c:pt idx="51">
                  <c:v>1048.7210235346363</c:v>
                </c:pt>
                <c:pt idx="52">
                  <c:v>1011.4386678507996</c:v>
                </c:pt>
                <c:pt idx="53">
                  <c:v>967.55716269841275</c:v>
                </c:pt>
                <c:pt idx="54">
                  <c:v>894.76217035398224</c:v>
                </c:pt>
                <c:pt idx="55">
                  <c:v>963.95947807017637</c:v>
                </c:pt>
                <c:pt idx="56">
                  <c:v>974.40496042216375</c:v>
                </c:pt>
                <c:pt idx="57">
                  <c:v>1002.4612955729167</c:v>
                </c:pt>
                <c:pt idx="58">
                  <c:v>1119.8829778453523</c:v>
                </c:pt>
                <c:pt idx="59">
                  <c:v>1062.7188663793102</c:v>
                </c:pt>
                <c:pt idx="60">
                  <c:v>1258.3909433962269</c:v>
                </c:pt>
                <c:pt idx="61">
                  <c:v>1065.8266666666668</c:v>
                </c:pt>
                <c:pt idx="62">
                  <c:v>1130.3097122762151</c:v>
                </c:pt>
                <c:pt idx="63">
                  <c:v>1075.2402941176472</c:v>
                </c:pt>
                <c:pt idx="64">
                  <c:v>1439.91465106383</c:v>
                </c:pt>
                <c:pt idx="65">
                  <c:v>1364.0502345731193</c:v>
                </c:pt>
                <c:pt idx="66">
                  <c:v>893.67688455008556</c:v>
                </c:pt>
                <c:pt idx="67">
                  <c:v>1169.1156270695365</c:v>
                </c:pt>
                <c:pt idx="68">
                  <c:v>1224.5190073831011</c:v>
                </c:pt>
                <c:pt idx="69">
                  <c:v>1465.0186352459023</c:v>
                </c:pt>
                <c:pt idx="70">
                  <c:v>1870.5930036555644</c:v>
                </c:pt>
                <c:pt idx="71">
                  <c:v>1441.0000000000002</c:v>
                </c:pt>
                <c:pt idx="72">
                  <c:v>1301.0990740000002</c:v>
                </c:pt>
                <c:pt idx="73">
                  <c:v>1328.3595405727926</c:v>
                </c:pt>
                <c:pt idx="74">
                  <c:v>1578.8458991228069</c:v>
                </c:pt>
                <c:pt idx="75">
                  <c:v>1458.7734715639817</c:v>
                </c:pt>
                <c:pt idx="76">
                  <c:v>1984.1881410256417</c:v>
                </c:pt>
                <c:pt idx="77">
                  <c:v>1660.4786093871217</c:v>
                </c:pt>
                <c:pt idx="78">
                  <c:v>1559.0142918622851</c:v>
                </c:pt>
                <c:pt idx="79">
                  <c:v>1574.0523333333349</c:v>
                </c:pt>
                <c:pt idx="80">
                  <c:v>2021.0550710445473</c:v>
                </c:pt>
                <c:pt idx="81">
                  <c:v>1813.2455000000007</c:v>
                </c:pt>
                <c:pt idx="82">
                  <c:v>1538.7797565687788</c:v>
                </c:pt>
                <c:pt idx="83">
                  <c:v>1527.5454660021117</c:v>
                </c:pt>
                <c:pt idx="84">
                  <c:v>1353.0165135198333</c:v>
                </c:pt>
                <c:pt idx="85">
                  <c:v>1220.6723544220222</c:v>
                </c:pt>
                <c:pt idx="86">
                  <c:v>1348.9594398163592</c:v>
                </c:pt>
                <c:pt idx="87">
                  <c:v>1256.8770405292632</c:v>
                </c:pt>
                <c:pt idx="88">
                  <c:v>1337.3107175680798</c:v>
                </c:pt>
                <c:pt idx="89">
                  <c:v>1307.6667350654986</c:v>
                </c:pt>
                <c:pt idx="90">
                  <c:v>1527.5922097284504</c:v>
                </c:pt>
                <c:pt idx="91">
                  <c:v>1388.4005916567189</c:v>
                </c:pt>
                <c:pt idx="92">
                  <c:v>1693.8473858530283</c:v>
                </c:pt>
                <c:pt idx="93">
                  <c:v>1313.1076588739609</c:v>
                </c:pt>
                <c:pt idx="94">
                  <c:v>1424.5543011884461</c:v>
                </c:pt>
                <c:pt idx="95">
                  <c:v>1243.3610181326762</c:v>
                </c:pt>
                <c:pt idx="96">
                  <c:v>1432.4869695355867</c:v>
                </c:pt>
                <c:pt idx="97">
                  <c:v>1339.0630891614371</c:v>
                </c:pt>
                <c:pt idx="98">
                  <c:v>1487.0953375923648</c:v>
                </c:pt>
                <c:pt idx="99">
                  <c:v>1558.1897796590672</c:v>
                </c:pt>
                <c:pt idx="100">
                  <c:v>1375.5795864622501</c:v>
                </c:pt>
                <c:pt idx="101">
                  <c:v>1064.4049223557404</c:v>
                </c:pt>
                <c:pt idx="102">
                  <c:v>1591.1370721730893</c:v>
                </c:pt>
                <c:pt idx="103">
                  <c:v>1290.4892452379786</c:v>
                </c:pt>
                <c:pt idx="104">
                  <c:v>1371.78514211741</c:v>
                </c:pt>
                <c:pt idx="105">
                  <c:v>1767.4788469651301</c:v>
                </c:pt>
                <c:pt idx="106">
                  <c:v>1003.2705702647659</c:v>
                </c:pt>
                <c:pt idx="107">
                  <c:v>1257.8405491913747</c:v>
                </c:pt>
                <c:pt idx="108">
                  <c:v>1305.9002338009357</c:v>
                </c:pt>
                <c:pt idx="109">
                  <c:v>1512.0595856369632</c:v>
                </c:pt>
                <c:pt idx="110">
                  <c:v>1853.6535650613187</c:v>
                </c:pt>
                <c:pt idx="111">
                  <c:v>1464.4411816611112</c:v>
                </c:pt>
                <c:pt idx="112">
                  <c:v>1391.7580004738079</c:v>
                </c:pt>
                <c:pt idx="113">
                  <c:v>1349.4210907296606</c:v>
                </c:pt>
                <c:pt idx="114">
                  <c:v>1486.9707423619029</c:v>
                </c:pt>
                <c:pt idx="115">
                  <c:v>1218.3600073469861</c:v>
                </c:pt>
                <c:pt idx="116">
                  <c:v>1766.4113683229159</c:v>
                </c:pt>
                <c:pt idx="117">
                  <c:v>1183.1751341909353</c:v>
                </c:pt>
                <c:pt idx="118">
                  <c:v>1028.6804399332309</c:v>
                </c:pt>
                <c:pt idx="119">
                  <c:v>1183.0993195667572</c:v>
                </c:pt>
                <c:pt idx="120">
                  <c:v>1458.4309956439163</c:v>
                </c:pt>
                <c:pt idx="121">
                  <c:v>1419.0507160787417</c:v>
                </c:pt>
                <c:pt idx="122">
                  <c:v>1321.7936144405164</c:v>
                </c:pt>
                <c:pt idx="123">
                  <c:v>1207.0915768796028</c:v>
                </c:pt>
                <c:pt idx="124">
                  <c:v>1472.702949650765</c:v>
                </c:pt>
                <c:pt idx="125">
                  <c:v>1260.2939872154921</c:v>
                </c:pt>
                <c:pt idx="126">
                  <c:v>1793.2570925267182</c:v>
                </c:pt>
                <c:pt idx="127">
                  <c:v>1743.2762818768369</c:v>
                </c:pt>
                <c:pt idx="128">
                  <c:v>1473.0033043018059</c:v>
                </c:pt>
                <c:pt idx="129">
                  <c:v>1659.6342809542775</c:v>
                </c:pt>
                <c:pt idx="130">
                  <c:v>1170.3058294821637</c:v>
                </c:pt>
                <c:pt idx="131">
                  <c:v>1701.3026133314506</c:v>
                </c:pt>
                <c:pt idx="132">
                  <c:v>1482.3041286504799</c:v>
                </c:pt>
                <c:pt idx="133">
                  <c:v>1605.4345297400046</c:v>
                </c:pt>
                <c:pt idx="134">
                  <c:v>1385.2382398800837</c:v>
                </c:pt>
              </c:numCache>
            </c:numRef>
          </c:val>
          <c:smooth val="0"/>
          <c:extLst>
            <c:ext xmlns:c16="http://schemas.microsoft.com/office/drawing/2014/chart" uri="{C3380CC4-5D6E-409C-BE32-E72D297353CC}">
              <c16:uniqueId val="{00000000-E0D7-4248-80EF-997285299449}"/>
            </c:ext>
          </c:extLst>
        </c:ser>
        <c:dLbls>
          <c:showLegendKey val="0"/>
          <c:showVal val="0"/>
          <c:showCatName val="0"/>
          <c:showSerName val="0"/>
          <c:showPercent val="0"/>
          <c:showBubbleSize val="0"/>
        </c:dLbls>
        <c:marker val="1"/>
        <c:smooth val="0"/>
        <c:axId val="270702464"/>
        <c:axId val="270704000"/>
      </c:lineChart>
      <c:lineChart>
        <c:grouping val="standard"/>
        <c:varyColors val="0"/>
        <c:ser>
          <c:idx val="1"/>
          <c:order val="1"/>
          <c:tx>
            <c:strRef>
              <c:f>'Tab2'!$L$70</c:f>
              <c:strCache>
                <c:ptCount val="1"/>
                <c:pt idx="0">
                  <c:v>Antall</c:v>
                </c:pt>
              </c:strCache>
            </c:strRef>
          </c:tx>
          <c:spPr>
            <a:ln w="25400"/>
          </c:spPr>
          <c:marker>
            <c:symbol val="none"/>
          </c:marker>
          <c:cat>
            <c:numRef>
              <c:f>'Tab2'!$K$103:$K$237</c:f>
              <c:numCache>
                <c:formatCode>General</c:formatCode>
                <c:ptCount val="135"/>
                <c:pt idx="0">
                  <c:v>1991</c:v>
                </c:pt>
                <c:pt idx="4">
                  <c:v>1992</c:v>
                </c:pt>
                <c:pt idx="8">
                  <c:v>1993</c:v>
                </c:pt>
                <c:pt idx="12">
                  <c:v>1994</c:v>
                </c:pt>
                <c:pt idx="16">
                  <c:v>1995</c:v>
                </c:pt>
                <c:pt idx="20">
                  <c:v>1996</c:v>
                </c:pt>
                <c:pt idx="24">
                  <c:v>1997</c:v>
                </c:pt>
                <c:pt idx="28">
                  <c:v>1998</c:v>
                </c:pt>
                <c:pt idx="32">
                  <c:v>1999</c:v>
                </c:pt>
                <c:pt idx="36">
                  <c:v>2000</c:v>
                </c:pt>
                <c:pt idx="40">
                  <c:v>2001</c:v>
                </c:pt>
                <c:pt idx="44">
                  <c:v>2002</c:v>
                </c:pt>
                <c:pt idx="48">
                  <c:v>2003</c:v>
                </c:pt>
                <c:pt idx="52">
                  <c:v>2004</c:v>
                </c:pt>
                <c:pt idx="56">
                  <c:v>2005</c:v>
                </c:pt>
                <c:pt idx="60">
                  <c:v>2006</c:v>
                </c:pt>
                <c:pt idx="64">
                  <c:v>2007</c:v>
                </c:pt>
                <c:pt idx="68">
                  <c:v>2008</c:v>
                </c:pt>
                <c:pt idx="72">
                  <c:v>2009</c:v>
                </c:pt>
                <c:pt idx="76">
                  <c:v>2010</c:v>
                </c:pt>
                <c:pt idx="80">
                  <c:v>2011</c:v>
                </c:pt>
                <c:pt idx="84">
                  <c:v>2012</c:v>
                </c:pt>
                <c:pt idx="88">
                  <c:v>2013</c:v>
                </c:pt>
                <c:pt idx="92">
                  <c:v>2014</c:v>
                </c:pt>
                <c:pt idx="96">
                  <c:v>2015</c:v>
                </c:pt>
                <c:pt idx="100">
                  <c:v>2016</c:v>
                </c:pt>
                <c:pt idx="104">
                  <c:v>2017</c:v>
                </c:pt>
                <c:pt idx="108">
                  <c:v>2018</c:v>
                </c:pt>
                <c:pt idx="112">
                  <c:v>2019</c:v>
                </c:pt>
                <c:pt idx="116">
                  <c:v>2020</c:v>
                </c:pt>
                <c:pt idx="120">
                  <c:v>2021</c:v>
                </c:pt>
                <c:pt idx="124">
                  <c:v>2022</c:v>
                </c:pt>
                <c:pt idx="128">
                  <c:v>2023</c:v>
                </c:pt>
                <c:pt idx="132">
                  <c:v>2024</c:v>
                </c:pt>
              </c:numCache>
            </c:numRef>
          </c:cat>
          <c:val>
            <c:numRef>
              <c:f>'Tab2'!$O$103:$O$237</c:f>
              <c:numCache>
                <c:formatCode>#,##0</c:formatCode>
                <c:ptCount val="135"/>
                <c:pt idx="0">
                  <c:v>6727</c:v>
                </c:pt>
                <c:pt idx="1">
                  <c:v>5864</c:v>
                </c:pt>
                <c:pt idx="2">
                  <c:v>7951</c:v>
                </c:pt>
                <c:pt idx="3">
                  <c:v>13048</c:v>
                </c:pt>
                <c:pt idx="4">
                  <c:v>6509</c:v>
                </c:pt>
                <c:pt idx="5">
                  <c:v>5632</c:v>
                </c:pt>
                <c:pt idx="6">
                  <c:v>8642</c:v>
                </c:pt>
                <c:pt idx="7">
                  <c:v>7139</c:v>
                </c:pt>
                <c:pt idx="8">
                  <c:v>6982</c:v>
                </c:pt>
                <c:pt idx="9">
                  <c:v>6332</c:v>
                </c:pt>
                <c:pt idx="10">
                  <c:v>6675</c:v>
                </c:pt>
                <c:pt idx="11">
                  <c:v>6319</c:v>
                </c:pt>
                <c:pt idx="12">
                  <c:v>6291</c:v>
                </c:pt>
                <c:pt idx="13">
                  <c:v>5517</c:v>
                </c:pt>
                <c:pt idx="14">
                  <c:v>8952</c:v>
                </c:pt>
                <c:pt idx="15">
                  <c:v>8189</c:v>
                </c:pt>
                <c:pt idx="16">
                  <c:v>7699</c:v>
                </c:pt>
                <c:pt idx="17">
                  <c:v>5465</c:v>
                </c:pt>
                <c:pt idx="18">
                  <c:v>9139</c:v>
                </c:pt>
                <c:pt idx="19">
                  <c:v>7500</c:v>
                </c:pt>
                <c:pt idx="20">
                  <c:v>7239</c:v>
                </c:pt>
                <c:pt idx="21">
                  <c:v>6503</c:v>
                </c:pt>
                <c:pt idx="22">
                  <c:v>8934</c:v>
                </c:pt>
                <c:pt idx="23">
                  <c:v>7966</c:v>
                </c:pt>
                <c:pt idx="24">
                  <c:v>7574</c:v>
                </c:pt>
                <c:pt idx="25">
                  <c:v>7284</c:v>
                </c:pt>
                <c:pt idx="26">
                  <c:v>14581</c:v>
                </c:pt>
                <c:pt idx="27">
                  <c:v>9445</c:v>
                </c:pt>
                <c:pt idx="28">
                  <c:v>7614</c:v>
                </c:pt>
                <c:pt idx="29">
                  <c:v>6009</c:v>
                </c:pt>
                <c:pt idx="30">
                  <c:v>8328</c:v>
                </c:pt>
                <c:pt idx="31">
                  <c:v>7526</c:v>
                </c:pt>
                <c:pt idx="32">
                  <c:v>8863</c:v>
                </c:pt>
                <c:pt idx="33">
                  <c:v>5920</c:v>
                </c:pt>
                <c:pt idx="34">
                  <c:v>11181</c:v>
                </c:pt>
                <c:pt idx="35">
                  <c:v>9544</c:v>
                </c:pt>
                <c:pt idx="36">
                  <c:v>9154</c:v>
                </c:pt>
                <c:pt idx="37">
                  <c:v>10238</c:v>
                </c:pt>
                <c:pt idx="38">
                  <c:v>13877</c:v>
                </c:pt>
                <c:pt idx="39">
                  <c:v>9978</c:v>
                </c:pt>
                <c:pt idx="40">
                  <c:v>7776</c:v>
                </c:pt>
                <c:pt idx="41">
                  <c:v>5711</c:v>
                </c:pt>
                <c:pt idx="42">
                  <c:v>15359</c:v>
                </c:pt>
                <c:pt idx="43">
                  <c:v>9601</c:v>
                </c:pt>
                <c:pt idx="44">
                  <c:v>6856</c:v>
                </c:pt>
                <c:pt idx="45">
                  <c:v>9323</c:v>
                </c:pt>
                <c:pt idx="46">
                  <c:v>17422</c:v>
                </c:pt>
                <c:pt idx="47">
                  <c:v>8123</c:v>
                </c:pt>
                <c:pt idx="48">
                  <c:v>6823</c:v>
                </c:pt>
                <c:pt idx="49">
                  <c:v>5618</c:v>
                </c:pt>
                <c:pt idx="50">
                  <c:v>16056</c:v>
                </c:pt>
                <c:pt idx="51">
                  <c:v>7652</c:v>
                </c:pt>
                <c:pt idx="52">
                  <c:v>7033</c:v>
                </c:pt>
                <c:pt idx="53">
                  <c:v>6436</c:v>
                </c:pt>
                <c:pt idx="54">
                  <c:v>11805</c:v>
                </c:pt>
                <c:pt idx="55">
                  <c:v>10088</c:v>
                </c:pt>
                <c:pt idx="56">
                  <c:v>7287</c:v>
                </c:pt>
                <c:pt idx="57">
                  <c:v>6172</c:v>
                </c:pt>
                <c:pt idx="58">
                  <c:v>6734</c:v>
                </c:pt>
                <c:pt idx="59">
                  <c:v>8144</c:v>
                </c:pt>
                <c:pt idx="60">
                  <c:v>6106</c:v>
                </c:pt>
                <c:pt idx="61">
                  <c:v>5246</c:v>
                </c:pt>
                <c:pt idx="62">
                  <c:v>9450</c:v>
                </c:pt>
                <c:pt idx="63">
                  <c:v>10233</c:v>
                </c:pt>
                <c:pt idx="64">
                  <c:v>7737</c:v>
                </c:pt>
                <c:pt idx="65">
                  <c:v>5067</c:v>
                </c:pt>
                <c:pt idx="66">
                  <c:v>6417</c:v>
                </c:pt>
                <c:pt idx="67">
                  <c:v>5114</c:v>
                </c:pt>
                <c:pt idx="68">
                  <c:v>6274</c:v>
                </c:pt>
                <c:pt idx="69">
                  <c:v>5831</c:v>
                </c:pt>
                <c:pt idx="70">
                  <c:v>12252</c:v>
                </c:pt>
                <c:pt idx="71">
                  <c:v>7247</c:v>
                </c:pt>
                <c:pt idx="72">
                  <c:v>6194</c:v>
                </c:pt>
                <c:pt idx="73">
                  <c:v>5486</c:v>
                </c:pt>
                <c:pt idx="74">
                  <c:v>13278</c:v>
                </c:pt>
                <c:pt idx="75">
                  <c:v>6227</c:v>
                </c:pt>
                <c:pt idx="76">
                  <c:v>6690</c:v>
                </c:pt>
                <c:pt idx="77">
                  <c:v>5716</c:v>
                </c:pt>
                <c:pt idx="78">
                  <c:v>9089</c:v>
                </c:pt>
                <c:pt idx="79">
                  <c:v>5858</c:v>
                </c:pt>
                <c:pt idx="80">
                  <c:v>5959</c:v>
                </c:pt>
                <c:pt idx="81">
                  <c:v>7524</c:v>
                </c:pt>
                <c:pt idx="82">
                  <c:v>10171</c:v>
                </c:pt>
                <c:pt idx="83">
                  <c:v>8775.7956028314002</c:v>
                </c:pt>
                <c:pt idx="84">
                  <c:v>6822.44890070785</c:v>
                </c:pt>
                <c:pt idx="85">
                  <c:v>4838.55109929215</c:v>
                </c:pt>
                <c:pt idx="86" formatCode="0">
                  <c:v>6828.0536397386386</c:v>
                </c:pt>
                <c:pt idx="87" formatCode="0">
                  <c:v>5621.9463602613596</c:v>
                </c:pt>
                <c:pt idx="88" formatCode="0">
                  <c:v>5520.4451678348678</c:v>
                </c:pt>
                <c:pt idx="89" formatCode="0">
                  <c:v>6388.5548321651322</c:v>
                </c:pt>
                <c:pt idx="90" formatCode="0">
                  <c:v>11492.955434782609</c:v>
                </c:pt>
                <c:pt idx="91" formatCode="0">
                  <c:v>7745.0445652173912</c:v>
                </c:pt>
                <c:pt idx="92" formatCode="0">
                  <c:v>7032</c:v>
                </c:pt>
                <c:pt idx="93" formatCode="0">
                  <c:v>6228</c:v>
                </c:pt>
                <c:pt idx="94" formatCode="0">
                  <c:v>20407</c:v>
                </c:pt>
                <c:pt idx="95" formatCode="0">
                  <c:v>12863</c:v>
                </c:pt>
                <c:pt idx="96" formatCode="0">
                  <c:v>9848</c:v>
                </c:pt>
                <c:pt idx="97" formatCode="0">
                  <c:v>5422.7168724637304</c:v>
                </c:pt>
                <c:pt idx="98" formatCode="0">
                  <c:v>8619.8584362319707</c:v>
                </c:pt>
                <c:pt idx="99" formatCode="0">
                  <c:v>7193.856491304301</c:v>
                </c:pt>
                <c:pt idx="100" formatCode="0">
                  <c:v>6682.5362000000005</c:v>
                </c:pt>
                <c:pt idx="101" formatCode="0">
                  <c:v>5385.3991579709982</c:v>
                </c:pt>
                <c:pt idx="102" formatCode="0">
                  <c:v>9666.7747891530034</c:v>
                </c:pt>
                <c:pt idx="103" formatCode="0">
                  <c:v>6575.4640743699983</c:v>
                </c:pt>
                <c:pt idx="104" formatCode="0">
                  <c:v>7124.2571060979999</c:v>
                </c:pt>
                <c:pt idx="105" formatCode="0">
                  <c:v>5007.3623026510004</c:v>
                </c:pt>
                <c:pt idx="106" formatCode="0">
                  <c:v>8892</c:v>
                </c:pt>
                <c:pt idx="107" formatCode="0">
                  <c:v>6366</c:v>
                </c:pt>
                <c:pt idx="108" formatCode="0">
                  <c:v>6317</c:v>
                </c:pt>
                <c:pt idx="109" formatCode="0">
                  <c:v>5869.5992710140017</c:v>
                </c:pt>
                <c:pt idx="110" formatCode="0">
                  <c:v>10333.380031159912</c:v>
                </c:pt>
                <c:pt idx="111" formatCode="0">
                  <c:v>7362.2217963768126</c:v>
                </c:pt>
                <c:pt idx="112" formatCode="0">
                  <c:v>6179.0660115942028</c:v>
                </c:pt>
                <c:pt idx="113" formatCode="0">
                  <c:v>8628.701004347824</c:v>
                </c:pt>
                <c:pt idx="114" formatCode="0">
                  <c:v>13748.462299275363</c:v>
                </c:pt>
                <c:pt idx="115" formatCode="0">
                  <c:v>7776.9221253623255</c:v>
                </c:pt>
                <c:pt idx="116" formatCode="0">
                  <c:v>7817.2878601449283</c:v>
                </c:pt>
                <c:pt idx="117" formatCode="0">
                  <c:v>6698.4276256020294</c:v>
                </c:pt>
                <c:pt idx="118" formatCode="0">
                  <c:v>9381.5569490356484</c:v>
                </c:pt>
                <c:pt idx="119" formatCode="0">
                  <c:v>8299.8127776884066</c:v>
                </c:pt>
                <c:pt idx="120" formatCode="0">
                  <c:v>8185.2405021739132</c:v>
                </c:pt>
                <c:pt idx="121" formatCode="0">
                  <c:v>6967.5044210144924</c:v>
                </c:pt>
                <c:pt idx="122" formatCode="0">
                  <c:v>11835.432255072465</c:v>
                </c:pt>
                <c:pt idx="123" formatCode="0">
                  <c:v>7240.0729996128648</c:v>
                </c:pt>
                <c:pt idx="124" formatCode="0">
                  <c:v>6900.0468369565224</c:v>
                </c:pt>
                <c:pt idx="125" formatCode="0">
                  <c:v>6398.5711338452893</c:v>
                </c:pt>
                <c:pt idx="126" formatCode="0">
                  <c:v>9773.5265829437976</c:v>
                </c:pt>
                <c:pt idx="127" formatCode="0">
                  <c:v>7886.590696433057</c:v>
                </c:pt>
                <c:pt idx="128" formatCode="0">
                  <c:v>6557.2362137681157</c:v>
                </c:pt>
                <c:pt idx="129" formatCode="0">
                  <c:v>6814.816473074854</c:v>
                </c:pt>
                <c:pt idx="130" formatCode="0">
                  <c:v>7564.7841240265989</c:v>
                </c:pt>
                <c:pt idx="131" formatCode="0">
                  <c:v>10671.830522463766</c:v>
                </c:pt>
                <c:pt idx="132" formatCode="0">
                  <c:v>8194.415441304347</c:v>
                </c:pt>
                <c:pt idx="133" formatCode="0">
                  <c:v>9625.8553342463492</c:v>
                </c:pt>
                <c:pt idx="134" formatCode="0">
                  <c:v>10461.248100536261</c:v>
                </c:pt>
              </c:numCache>
            </c:numRef>
          </c:val>
          <c:smooth val="0"/>
          <c:extLst>
            <c:ext xmlns:c16="http://schemas.microsoft.com/office/drawing/2014/chart" uri="{C3380CC4-5D6E-409C-BE32-E72D297353CC}">
              <c16:uniqueId val="{00000001-E0D7-4248-80EF-997285299449}"/>
            </c:ext>
          </c:extLst>
        </c:ser>
        <c:dLbls>
          <c:showLegendKey val="0"/>
          <c:showVal val="0"/>
          <c:showCatName val="0"/>
          <c:showSerName val="0"/>
          <c:showPercent val="0"/>
          <c:showBubbleSize val="0"/>
        </c:dLbls>
        <c:upDownBars>
          <c:gapWidth val="150"/>
          <c:upBars/>
          <c:downBars/>
        </c:upDownBars>
        <c:marker val="1"/>
        <c:smooth val="0"/>
        <c:axId val="270716288"/>
        <c:axId val="270714368"/>
      </c:lineChart>
      <c:catAx>
        <c:axId val="270702464"/>
        <c:scaling>
          <c:orientation val="minMax"/>
        </c:scaling>
        <c:delete val="0"/>
        <c:axPos val="b"/>
        <c:majorGridlines>
          <c:spPr>
            <a:ln>
              <a:solidFill>
                <a:srgbClr val="4F81BD">
                  <a:alpha val="25000"/>
                </a:srgbClr>
              </a:solidFill>
            </a:ln>
          </c:spPr>
        </c:majorGridlines>
        <c:numFmt formatCode="General" sourceLinked="1"/>
        <c:majorTickMark val="out"/>
        <c:minorTickMark val="out"/>
        <c:tickLblPos val="nextTo"/>
        <c:txPr>
          <a:bodyPr rot="-3000000" vert="horz"/>
          <a:lstStyle/>
          <a:p>
            <a:pPr>
              <a:defRPr/>
            </a:pPr>
            <a:endParaRPr lang="nb-NO"/>
          </a:p>
        </c:txPr>
        <c:crossAx val="270704000"/>
        <c:crosses val="autoZero"/>
        <c:auto val="1"/>
        <c:lblAlgn val="ctr"/>
        <c:lblOffset val="100"/>
        <c:tickLblSkip val="1"/>
        <c:tickMarkSkip val="4"/>
        <c:noMultiLvlLbl val="0"/>
      </c:catAx>
      <c:valAx>
        <c:axId val="270704000"/>
        <c:scaling>
          <c:orientation val="minMax"/>
        </c:scaling>
        <c:delete val="0"/>
        <c:axPos val="l"/>
        <c:majorGridlines/>
        <c:title>
          <c:tx>
            <c:rich>
              <a:bodyPr rot="-5400000" vert="horz" anchor="ctr" anchorCtr="1"/>
              <a:lstStyle/>
              <a:p>
                <a:pPr>
                  <a:defRPr/>
                </a:pPr>
                <a:r>
                  <a:rPr lang="en-US"/>
                  <a:t>KPI-justert erstatning (millioner kroner)</a:t>
                </a:r>
              </a:p>
            </c:rich>
          </c:tx>
          <c:layout>
            <c:manualLayout>
              <c:xMode val="edge"/>
              <c:yMode val="edge"/>
              <c:x val="1.5657612176468372E-2"/>
              <c:y val="0.13385355900279908"/>
            </c:manualLayout>
          </c:layout>
          <c:overlay val="0"/>
        </c:title>
        <c:numFmt formatCode="#,##0" sourceLinked="0"/>
        <c:majorTickMark val="out"/>
        <c:minorTickMark val="none"/>
        <c:tickLblPos val="nextTo"/>
        <c:crossAx val="270702464"/>
        <c:crosses val="autoZero"/>
        <c:crossBetween val="between"/>
      </c:valAx>
      <c:valAx>
        <c:axId val="270714368"/>
        <c:scaling>
          <c:orientation val="minMax"/>
        </c:scaling>
        <c:delete val="0"/>
        <c:axPos val="r"/>
        <c:title>
          <c:tx>
            <c:rich>
              <a:bodyPr rot="-5400000" vert="horz"/>
              <a:lstStyle/>
              <a:p>
                <a:pPr>
                  <a:defRPr/>
                </a:pPr>
                <a:r>
                  <a:rPr lang="en-US"/>
                  <a:t>Antall meldte brannskader</a:t>
                </a:r>
              </a:p>
            </c:rich>
          </c:tx>
          <c:overlay val="0"/>
        </c:title>
        <c:numFmt formatCode="#,##0" sourceLinked="1"/>
        <c:majorTickMark val="out"/>
        <c:minorTickMark val="none"/>
        <c:tickLblPos val="nextTo"/>
        <c:crossAx val="270716288"/>
        <c:crosses val="max"/>
        <c:crossBetween val="between"/>
      </c:valAx>
      <c:catAx>
        <c:axId val="270716288"/>
        <c:scaling>
          <c:orientation val="minMax"/>
        </c:scaling>
        <c:delete val="1"/>
        <c:axPos val="b"/>
        <c:numFmt formatCode="General" sourceLinked="1"/>
        <c:majorTickMark val="out"/>
        <c:minorTickMark val="none"/>
        <c:tickLblPos val="none"/>
        <c:crossAx val="270714368"/>
        <c:crosses val="autoZero"/>
        <c:auto val="0"/>
        <c:lblAlgn val="ctr"/>
        <c:lblOffset val="100"/>
        <c:noMultiLvlLbl val="0"/>
      </c:catAx>
    </c:plotArea>
    <c:legend>
      <c:legendPos val="r"/>
      <c:layout>
        <c:manualLayout>
          <c:xMode val="edge"/>
          <c:yMode val="edge"/>
          <c:x val="0.17254097125419141"/>
          <c:y val="8.1243623616814989E-2"/>
          <c:w val="0.2317650782352112"/>
          <c:h val="0.10148035666735998"/>
        </c:manualLayout>
      </c:layout>
      <c:overlay val="0"/>
    </c:legend>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304067</xdr:colOff>
      <xdr:row>18</xdr:row>
      <xdr:rowOff>58370</xdr:rowOff>
    </xdr:from>
    <xdr:to>
      <xdr:col>4</xdr:col>
      <xdr:colOff>424734</xdr:colOff>
      <xdr:row>21</xdr:row>
      <xdr:rowOff>20270</xdr:rowOff>
    </xdr:to>
    <xdr:sp macro="" textlink="">
      <xdr:nvSpPr>
        <xdr:cNvPr id="8" name="Text Box 6">
          <a:extLst>
            <a:ext uri="{FF2B5EF4-FFF2-40B4-BE49-F238E27FC236}">
              <a16:creationId xmlns:a16="http://schemas.microsoft.com/office/drawing/2014/main" id="{6C236B56-5657-47C8-989C-E211142F3FE7}"/>
            </a:ext>
          </a:extLst>
        </xdr:cNvPr>
        <xdr:cNvSpPr txBox="1"/>
      </xdr:nvSpPr>
      <xdr:spPr>
        <a:xfrm>
          <a:off x="304067" y="4281120"/>
          <a:ext cx="3486167" cy="517525"/>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1600" b="1">
              <a:effectLst/>
              <a:latin typeface="Arial"/>
              <a:ea typeface="ＭＳ 明朝"/>
              <a:cs typeface="Times New Roman"/>
            </a:rPr>
            <a:t>3. KVARTAL 2024 </a:t>
          </a:r>
          <a:r>
            <a:rPr lang="nb-NO" sz="1000">
              <a:effectLst/>
              <a:latin typeface="Arial"/>
              <a:ea typeface="ＭＳ 明朝"/>
              <a:cs typeface="Times New Roman"/>
            </a:rPr>
            <a:t>(</a:t>
          </a:r>
          <a:r>
            <a:rPr lang="nb-NO" sz="1000">
              <a:solidFill>
                <a:schemeClr val="dk1"/>
              </a:solidFill>
              <a:effectLst/>
              <a:latin typeface="Arial"/>
              <a:ea typeface="ＭＳ 明朝"/>
              <a:cs typeface="Times New Roman"/>
            </a:rPr>
            <a:t>3. desember 2024</a:t>
          </a:r>
          <a:r>
            <a:rPr lang="nb-NO" sz="1000">
              <a:effectLst/>
              <a:latin typeface="Arial"/>
              <a:ea typeface="ＭＳ 明朝"/>
              <a:cs typeface="Times New Roman"/>
            </a:rPr>
            <a:t>)</a:t>
          </a:r>
          <a:endParaRPr lang="nb-NO" sz="1200">
            <a:effectLst/>
            <a:ea typeface="ＭＳ 明朝"/>
            <a:cs typeface="Times New Roman"/>
          </a:endParaRPr>
        </a:p>
      </xdr:txBody>
    </xdr:sp>
    <xdr:clientData/>
  </xdr:twoCellAnchor>
  <xdr:twoCellAnchor>
    <xdr:from>
      <xdr:col>0</xdr:col>
      <xdr:colOff>295275</xdr:colOff>
      <xdr:row>13</xdr:row>
      <xdr:rowOff>117231</xdr:rowOff>
    </xdr:from>
    <xdr:to>
      <xdr:col>7</xdr:col>
      <xdr:colOff>95250</xdr:colOff>
      <xdr:row>17</xdr:row>
      <xdr:rowOff>101600</xdr:rowOff>
    </xdr:to>
    <xdr:sp macro="" textlink="">
      <xdr:nvSpPr>
        <xdr:cNvPr id="9" name="Text Box 4">
          <a:extLst>
            <a:ext uri="{FF2B5EF4-FFF2-40B4-BE49-F238E27FC236}">
              <a16:creationId xmlns:a16="http://schemas.microsoft.com/office/drawing/2014/main" id="{5856D3A2-E0F3-4AD9-A702-028D7F73472C}"/>
            </a:ext>
          </a:extLst>
        </xdr:cNvPr>
        <xdr:cNvSpPr txBox="1"/>
      </xdr:nvSpPr>
      <xdr:spPr>
        <a:xfrm>
          <a:off x="295275" y="2755656"/>
          <a:ext cx="5638800" cy="1165469"/>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2800" b="1">
              <a:solidFill>
                <a:srgbClr val="005670"/>
              </a:solidFill>
              <a:effectLst/>
              <a:latin typeface="Arial"/>
              <a:ea typeface="ＭＳ 明朝"/>
              <a:cs typeface="Times New Roman"/>
            </a:rPr>
            <a:t>SKADESTATISTIKK	</a:t>
          </a:r>
          <a:endParaRPr lang="nb-NO" sz="1200">
            <a:solidFill>
              <a:srgbClr val="005670"/>
            </a:solidFill>
            <a:effectLst/>
            <a:ea typeface="ＭＳ 明朝"/>
            <a:cs typeface="Times New Roman"/>
          </a:endParaRPr>
        </a:p>
        <a:p>
          <a:pPr>
            <a:lnSpc>
              <a:spcPct val="120000"/>
            </a:lnSpc>
            <a:spcAft>
              <a:spcPts val="0"/>
            </a:spcAft>
          </a:pPr>
          <a:r>
            <a:rPr lang="en-GB" sz="2600">
              <a:solidFill>
                <a:srgbClr val="005670"/>
              </a:solidFill>
              <a:effectLst/>
              <a:latin typeface="Arial"/>
              <a:ea typeface="ＭＳ 明朝"/>
              <a:cs typeface="MinionPro-Regular"/>
            </a:rPr>
            <a:t>landbasert</a:t>
          </a:r>
          <a:r>
            <a:rPr lang="en-GB" sz="2600" baseline="0">
              <a:solidFill>
                <a:srgbClr val="005670"/>
              </a:solidFill>
              <a:effectLst/>
              <a:latin typeface="Arial"/>
              <a:ea typeface="ＭＳ 明朝"/>
              <a:cs typeface="MinionPro-Regular"/>
            </a:rPr>
            <a:t> skadeforsikring</a:t>
          </a:r>
          <a:r>
            <a:rPr lang="nb-NO" sz="1200">
              <a:effectLst/>
              <a:ea typeface="ＭＳ 明朝"/>
              <a:cs typeface="Times New Roman"/>
            </a:rPr>
            <a:t> </a:t>
          </a:r>
        </a:p>
      </xdr:txBody>
    </xdr:sp>
    <xdr:clientData/>
  </xdr:twoCellAnchor>
  <xdr:twoCellAnchor>
    <xdr:from>
      <xdr:col>0</xdr:col>
      <xdr:colOff>292100</xdr:colOff>
      <xdr:row>16</xdr:row>
      <xdr:rowOff>410309</xdr:rowOff>
    </xdr:from>
    <xdr:to>
      <xdr:col>6</xdr:col>
      <xdr:colOff>695353</xdr:colOff>
      <xdr:row>18</xdr:row>
      <xdr:rowOff>43961</xdr:rowOff>
    </xdr:to>
    <xdr:sp macro="" textlink="">
      <xdr:nvSpPr>
        <xdr:cNvPr id="10" name="Text Box 5">
          <a:extLst>
            <a:ext uri="{FF2B5EF4-FFF2-40B4-BE49-F238E27FC236}">
              <a16:creationId xmlns:a16="http://schemas.microsoft.com/office/drawing/2014/main" id="{C65A56DF-C6C9-4ACE-81B2-6DDF0692C997}"/>
            </a:ext>
          </a:extLst>
        </xdr:cNvPr>
        <xdr:cNvSpPr txBox="1"/>
      </xdr:nvSpPr>
      <xdr:spPr>
        <a:xfrm>
          <a:off x="292100" y="3810734"/>
          <a:ext cx="5480078" cy="471852"/>
        </a:xfrm>
        <a:prstGeom prst="rect">
          <a:avLst/>
        </a:prstGeom>
        <a:noFill/>
        <a:ln>
          <a:noFill/>
        </a:ln>
        <a:effectLst/>
        <a:extLst>
          <a:ext uri="{C572A759-6A51-4108-AA02-DFA0A04FC94B}">
            <ma14:wrappingTextBoxFlag xmlns:ma14="http://schemas.microsoft.com/office/mac/drawingml/2011/main" xmlns=""/>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20000"/>
            </a:lnSpc>
            <a:spcAft>
              <a:spcPts val="0"/>
            </a:spcAft>
          </a:pPr>
          <a:r>
            <a:rPr lang="en-GB" sz="1400">
              <a:solidFill>
                <a:srgbClr val="000000"/>
              </a:solidFill>
              <a:effectLst/>
              <a:latin typeface="Arial"/>
              <a:ea typeface="ＭＳ 明朝"/>
              <a:cs typeface="MinionPro-Regular"/>
            </a:rPr>
            <a:t>Statistikk over antall meldte skader og totalt anslåtte erstatninger</a:t>
          </a:r>
        </a:p>
        <a:p>
          <a:pPr>
            <a:spcAft>
              <a:spcPts val="0"/>
            </a:spcAft>
          </a:pPr>
          <a:r>
            <a:rPr lang="nb-NO" sz="1200">
              <a:effectLst/>
              <a:ea typeface="ＭＳ 明朝"/>
              <a:cs typeface="Times New Roman"/>
            </a:rPr>
            <a:t> </a:t>
          </a:r>
        </a:p>
      </xdr:txBody>
    </xdr:sp>
    <xdr:clientData/>
  </xdr:twoCellAnchor>
  <xdr:twoCellAnchor editAs="oneCell">
    <xdr:from>
      <xdr:col>0</xdr:col>
      <xdr:colOff>281354</xdr:colOff>
      <xdr:row>5</xdr:row>
      <xdr:rowOff>14653</xdr:rowOff>
    </xdr:from>
    <xdr:to>
      <xdr:col>9</xdr:col>
      <xdr:colOff>591039</xdr:colOff>
      <xdr:row>12</xdr:row>
      <xdr:rowOff>222182</xdr:rowOff>
    </xdr:to>
    <xdr:pic>
      <xdr:nvPicPr>
        <xdr:cNvPr id="11" name="Bilde 7">
          <a:extLst>
            <a:ext uri="{FF2B5EF4-FFF2-40B4-BE49-F238E27FC236}">
              <a16:creationId xmlns:a16="http://schemas.microsoft.com/office/drawing/2014/main" id="{35ED7BBA-853A-4832-B8DE-6AEB5DF8F3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1354" y="824278"/>
          <a:ext cx="7805860" cy="17886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276225</xdr:colOff>
      <xdr:row>109</xdr:row>
      <xdr:rowOff>7908</xdr:rowOff>
    </xdr:from>
    <xdr:to>
      <xdr:col>7</xdr:col>
      <xdr:colOff>342900</xdr:colOff>
      <xdr:row>120</xdr:row>
      <xdr:rowOff>95249</xdr:rowOff>
    </xdr:to>
    <xdr:sp macro="" textlink="">
      <xdr:nvSpPr>
        <xdr:cNvPr id="3310" name="Text Box 4">
          <a:extLst>
            <a:ext uri="{FF2B5EF4-FFF2-40B4-BE49-F238E27FC236}">
              <a16:creationId xmlns:a16="http://schemas.microsoft.com/office/drawing/2014/main" id="{00000000-0008-0000-0100-0000EE0C0000}"/>
            </a:ext>
          </a:extLst>
        </xdr:cNvPr>
        <xdr:cNvSpPr txBox="1">
          <a:spLocks noChangeArrowheads="1"/>
        </xdr:cNvSpPr>
      </xdr:nvSpPr>
      <xdr:spPr bwMode="auto">
        <a:xfrm>
          <a:off x="3552825" y="17657733"/>
          <a:ext cx="2524125" cy="1868516"/>
        </a:xfrm>
        <a:prstGeom prst="rect">
          <a:avLst/>
        </a:prstGeom>
        <a:solidFill>
          <a:srgbClr val="FFFFFF"/>
        </a:solidFill>
        <a:ln w="9525">
          <a:noFill/>
          <a:miter lim="800000"/>
          <a:headEnd/>
          <a:tailEnd/>
        </a:ln>
      </xdr:spPr>
      <xdr:txBody>
        <a:bodyPr/>
        <a:lstStyle/>
        <a:p>
          <a:endParaRPr lang="nb-NO" sz="1100" b="0" i="0" baseline="0">
            <a:solidFill>
              <a:schemeClr val="dk1"/>
            </a:solidFill>
            <a:latin typeface="Times New Roman" pitchFamily="18" charset="0"/>
            <a:ea typeface="+mn-ea"/>
            <a:cs typeface="Times New Roman"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30800</xdr:colOff>
      <xdr:row>2</xdr:row>
      <xdr:rowOff>3810</xdr:rowOff>
    </xdr:from>
    <xdr:to>
      <xdr:col>6</xdr:col>
      <xdr:colOff>323850</xdr:colOff>
      <xdr:row>46</xdr:row>
      <xdr:rowOff>114300</xdr:rowOff>
    </xdr:to>
    <xdr:sp macro="" textlink="">
      <xdr:nvSpPr>
        <xdr:cNvPr id="5121" name="Text Box 1">
          <a:extLst>
            <a:ext uri="{FF2B5EF4-FFF2-40B4-BE49-F238E27FC236}">
              <a16:creationId xmlns:a16="http://schemas.microsoft.com/office/drawing/2014/main" id="{00000000-0008-0000-0200-000001140000}"/>
            </a:ext>
          </a:extLst>
        </xdr:cNvPr>
        <xdr:cNvSpPr txBox="1">
          <a:spLocks noChangeArrowheads="1"/>
        </xdr:cNvSpPr>
      </xdr:nvSpPr>
      <xdr:spPr bwMode="auto">
        <a:xfrm>
          <a:off x="30800" y="280035"/>
          <a:ext cx="5360350" cy="8787765"/>
        </a:xfrm>
        <a:prstGeom prst="rect">
          <a:avLst/>
        </a:prstGeom>
        <a:solidFill>
          <a:srgbClr val="FFFFFF"/>
        </a:solidFill>
        <a:ln w="9525">
          <a:noFill/>
          <a:miter lim="800000"/>
          <a:headEnd/>
          <a:tailEnd/>
        </a:ln>
      </xdr:spPr>
      <xdr:txBody>
        <a:bodyPr vertOverflow="clip" wrap="square" lIns="27432" tIns="27432" rIns="0" bIns="0" anchor="t" upright="1"/>
        <a:lstStyle/>
        <a:p>
          <a:r>
            <a:rPr lang="nb-NO" sz="900" b="1">
              <a:effectLst/>
              <a:latin typeface="Times New Roman" panose="02020603050405020304" pitchFamily="18" charset="0"/>
              <a:ea typeface="+mn-ea"/>
              <a:cs typeface="Times New Roman" panose="02020603050405020304" pitchFamily="18" charset="0"/>
            </a:rPr>
            <a:t>HOVEDTREKK – mye vannskader og mange trafikkskader </a:t>
          </a:r>
          <a:endParaRPr lang="nb-NO" sz="900">
            <a:effectLst/>
            <a:latin typeface="Times New Roman" panose="02020603050405020304" pitchFamily="18" charset="0"/>
            <a:ea typeface="+mn-ea"/>
            <a:cs typeface="Times New Roman" panose="02020603050405020304" pitchFamily="18" charset="0"/>
          </a:endParaRPr>
        </a:p>
        <a:p>
          <a:r>
            <a:rPr lang="nb-NO" sz="900">
              <a:effectLst/>
              <a:latin typeface="Times New Roman" panose="02020603050405020304" pitchFamily="18" charset="0"/>
              <a:ea typeface="+mn-ea"/>
              <a:cs typeface="Times New Roman" panose="02020603050405020304" pitchFamily="18" charset="0"/>
            </a:rPr>
            <a:t>Erstatningene for landbasert forsikring hittil i år ble på 49,8 mrd.kr, mot 45,6 mrd. i fjor til samme tid. Husk at august i fjor var svært vannskadeutsatt etter at det regnet svært mye i Sør-Norge. Mesteparten av skadene etter «Hans» i fjor er skader som dekkes under lov om naturskadeforsikring og disse skadene er ikke inkludert i denne statistikken. Men regnværet i august i fjor ga også øvrige skader både på biler, som skyldtes oversvømte parkeringsplasser, og vanninntrengingsskader og stopp i avløp på bygninger. Hittil i år har det vært også vært mye vannskader; noe skyldes frosten tidlig på året, men det har også i år vært en del andre typer værskader. Samlet er det vannskader på bygninger og innbo for 6,1 mrd.kr som er en økning på drøye 9% fra i fjor til samme tid. Skader på motorkjøretøy ble erstattet med 18,5 mrd. kr som er en økning på 19% fra i fjor. Antall skader på motor økte med 8,5% mens antall forsikrede kjøretøy bare økte med 0,3% i samme periode.    </a:t>
          </a:r>
        </a:p>
        <a:p>
          <a:r>
            <a:rPr lang="nb-NO" sz="900">
              <a:effectLst/>
              <a:latin typeface="Times New Roman" panose="02020603050405020304" pitchFamily="18" charset="0"/>
              <a:ea typeface="+mn-ea"/>
              <a:cs typeface="Times New Roman" panose="02020603050405020304" pitchFamily="18" charset="0"/>
            </a:rPr>
            <a:t> </a:t>
          </a:r>
        </a:p>
        <a:p>
          <a:r>
            <a:rPr lang="nb-NO" sz="900" b="1">
              <a:effectLst/>
              <a:latin typeface="Times New Roman" panose="02020603050405020304" pitchFamily="18" charset="0"/>
              <a:ea typeface="+mn-ea"/>
              <a:cs typeface="Times New Roman" panose="02020603050405020304" pitchFamily="18" charset="0"/>
            </a:rPr>
            <a:t>Motor – økt skadefrekvens, økte kostnader og mer tyveri fra kjøretøy </a:t>
          </a:r>
          <a:endParaRPr lang="nb-NO" sz="900">
            <a:effectLst/>
            <a:latin typeface="Times New Roman" panose="02020603050405020304" pitchFamily="18" charset="0"/>
            <a:ea typeface="+mn-ea"/>
            <a:cs typeface="Times New Roman" panose="02020603050405020304" pitchFamily="18" charset="0"/>
          </a:endParaRPr>
        </a:p>
        <a:p>
          <a:r>
            <a:rPr lang="nb-NO" sz="900">
              <a:effectLst/>
              <a:latin typeface="Times New Roman" panose="02020603050405020304" pitchFamily="18" charset="0"/>
              <a:ea typeface="+mn-ea"/>
              <a:cs typeface="Times New Roman" panose="02020603050405020304" pitchFamily="18" charset="0"/>
            </a:rPr>
            <a:t>På motorkjøretøy samlet er det økning i antall meldte skader fra i fjor på 8,5%, og hvor økningen var størst på kollisjonsskadene (ansvar ting/person) med nesten 17%. Kaskoskadene økte med 4,5% i antall, mens erstatningene økte med drøye 13%. Av totale erstatninger på 18,5 mrd.kr utgjør kasko 9,1, mens ansvarsskadene (person og ting) utgjør samlet 4,3 mrd.kr. Erstatning på glass hittil i år har økt med nesten 10% fra i fjor og er på 1,7 mrd.kr. Noe som kan skyldes stadig mer innebygd teknologi i glassrutene. Erstatning etter tyveri fra kjøretøy hittil i år økte med 50% fra i fjor og antall økte med 17%; noe som kan tilsie mer målrettede tyverier. Også tyveri av kjøretøy øker – tyveri av person-/varebil økte med drøye 3% fra i fjor, mens tyveri av traktor og arbeidsmaskin og andre typer kjøretøy slik som veteranbiler, økte noe mer. Det er stor økning også i redningsskader – antall økte med 9% og erstatning med 21% fra samme periode i fjor. Vinteren i år (jan-mars) har vært krevende med mye glatt føre.</a:t>
          </a:r>
        </a:p>
        <a:p>
          <a:r>
            <a:rPr lang="nb-NO" sz="900">
              <a:effectLst/>
              <a:latin typeface="Times New Roman" panose="02020603050405020304" pitchFamily="18" charset="0"/>
              <a:ea typeface="+mn-ea"/>
              <a:cs typeface="Times New Roman" panose="02020603050405020304" pitchFamily="18" charset="0"/>
            </a:rPr>
            <a:t> </a:t>
          </a:r>
        </a:p>
        <a:p>
          <a:r>
            <a:rPr lang="nb-NO" sz="900" b="1">
              <a:effectLst/>
              <a:latin typeface="Times New Roman" panose="02020603050405020304" pitchFamily="18" charset="0"/>
              <a:ea typeface="+mn-ea"/>
              <a:cs typeface="Times New Roman" panose="02020603050405020304" pitchFamily="18" charset="0"/>
            </a:rPr>
            <a:t>Hus, hjem, hytte – flere branner, mer vannskader, økende innbrudd og tyveri </a:t>
          </a:r>
          <a:endParaRPr lang="nb-NO" sz="900">
            <a:effectLst/>
            <a:latin typeface="Times New Roman" panose="02020603050405020304" pitchFamily="18" charset="0"/>
            <a:ea typeface="+mn-ea"/>
            <a:cs typeface="Times New Roman" panose="02020603050405020304" pitchFamily="18" charset="0"/>
          </a:endParaRPr>
        </a:p>
        <a:p>
          <a:r>
            <a:rPr lang="nb-NO" sz="900">
              <a:effectLst/>
              <a:latin typeface="Times New Roman" panose="02020603050405020304" pitchFamily="18" charset="0"/>
              <a:ea typeface="+mn-ea"/>
              <a:cs typeface="Times New Roman" panose="02020603050405020304" pitchFamily="18" charset="0"/>
            </a:rPr>
            <a:t>Erstatninger på private bygninger og innbo hittil i år er på 9,8 mrd.kr, en økning på nesten 5% fra samme periode i fjor. Brannskadene er på 2,9 mrd.kr hittil i år som er 22,5% over fjoråret, mens erstatning etter vannskader er på nesten 3,9 mrd.kr som er en økning på 5% fra i fjor. I fjor, særlig i august, var det ekstremt mye vannskader etter nedbør, mens vinteren i år var kald som har medført mye frostskader. Økte brannskader kan skyldes mer lynnedslag i år; snitterstatning etter brann hittil i år er på 118.000 kr, mens det i fjor var på 134.000 kr. I begynnelsen av året økte innbrudd og tyveri mye på private boliger og hytter, men i siste kvartal ser det ut til at det har stagnert noe, men fortsatt er det mange hytteinnbrudd, antallet økte med 11% fra i fjor. </a:t>
          </a:r>
        </a:p>
        <a:p>
          <a:r>
            <a:rPr lang="nb-NO" sz="900" b="1">
              <a:effectLst/>
              <a:latin typeface="Times New Roman" panose="02020603050405020304" pitchFamily="18" charset="0"/>
              <a:ea typeface="+mn-ea"/>
              <a:cs typeface="Times New Roman" panose="02020603050405020304" pitchFamily="18" charset="0"/>
            </a:rPr>
            <a:t> </a:t>
          </a:r>
          <a:endParaRPr lang="nb-NO" sz="900">
            <a:effectLst/>
            <a:latin typeface="Times New Roman" panose="02020603050405020304" pitchFamily="18" charset="0"/>
            <a:ea typeface="+mn-ea"/>
            <a:cs typeface="Times New Roman" panose="02020603050405020304" pitchFamily="18" charset="0"/>
          </a:endParaRPr>
        </a:p>
        <a:p>
          <a:r>
            <a:rPr lang="nb-NO" sz="900" b="1">
              <a:effectLst/>
              <a:latin typeface="Times New Roman" panose="02020603050405020304" pitchFamily="18" charset="0"/>
              <a:ea typeface="+mn-ea"/>
              <a:cs typeface="Times New Roman" panose="02020603050405020304" pitchFamily="18" charset="0"/>
            </a:rPr>
            <a:t>Næringsbygg og landbruk – færre store branner, mer vannskader og mindre avbrudd </a:t>
          </a:r>
          <a:endParaRPr lang="nb-NO" sz="900">
            <a:effectLst/>
            <a:latin typeface="Times New Roman" panose="02020603050405020304" pitchFamily="18" charset="0"/>
            <a:ea typeface="+mn-ea"/>
            <a:cs typeface="Times New Roman" panose="02020603050405020304" pitchFamily="18" charset="0"/>
          </a:endParaRPr>
        </a:p>
        <a:p>
          <a:r>
            <a:rPr lang="nb-NO" sz="900">
              <a:effectLst/>
              <a:latin typeface="Times New Roman" panose="02020603050405020304" pitchFamily="18" charset="0"/>
              <a:ea typeface="+mn-ea"/>
              <a:cs typeface="Times New Roman" panose="02020603050405020304" pitchFamily="18" charset="0"/>
            </a:rPr>
            <a:t>På næring er erstatningene på bygg, maskiner og løsøre på 6,4 mrd.kr hittil i år, som er en reduksjon på nesten 16% fra i fjor. Erstatning etter brann er på 2,4 mrd.kr som er nesten 7% mindre enn i fjor, og vannskader på 2,2 mrd.kr som er 18% mer enn i fjor. Selv om naturskader etter loven ikke er med i denne statistikken, vil eventuelle følgeskader (avbruddstap) etter naturskader være inkludert for næring. I fjor var det både steinskred i Halden og ekstremværet Hans i august som forårsaket avbrudd av produksjon innen visse typer av næringsvirksomhet. </a:t>
          </a:r>
        </a:p>
        <a:p>
          <a:r>
            <a:rPr lang="nb-NO" sz="900" b="1">
              <a:effectLst/>
              <a:latin typeface="Times New Roman" panose="02020603050405020304" pitchFamily="18" charset="0"/>
              <a:ea typeface="+mn-ea"/>
              <a:cs typeface="Times New Roman" panose="02020603050405020304" pitchFamily="18" charset="0"/>
            </a:rPr>
            <a:t> </a:t>
          </a:r>
          <a:endParaRPr lang="nb-NO" sz="900">
            <a:effectLst/>
            <a:latin typeface="Times New Roman" panose="02020603050405020304" pitchFamily="18" charset="0"/>
            <a:ea typeface="+mn-ea"/>
            <a:cs typeface="Times New Roman" panose="02020603050405020304" pitchFamily="18" charset="0"/>
          </a:endParaRPr>
        </a:p>
        <a:p>
          <a:r>
            <a:rPr lang="nb-NO" sz="900" b="1">
              <a:effectLst/>
              <a:latin typeface="Times New Roman" panose="02020603050405020304" pitchFamily="18" charset="0"/>
              <a:ea typeface="+mn-ea"/>
              <a:cs typeface="Times New Roman" panose="02020603050405020304" pitchFamily="18" charset="0"/>
            </a:rPr>
            <a:t>Reise – flere reiser og dyrere skader  </a:t>
          </a:r>
          <a:endParaRPr lang="nb-NO" sz="900">
            <a:effectLst/>
            <a:latin typeface="Times New Roman" panose="02020603050405020304" pitchFamily="18" charset="0"/>
            <a:ea typeface="+mn-ea"/>
            <a:cs typeface="Times New Roman" panose="02020603050405020304" pitchFamily="18" charset="0"/>
          </a:endParaRPr>
        </a:p>
        <a:p>
          <a:r>
            <a:rPr lang="nb-NO" sz="900">
              <a:effectLst/>
              <a:latin typeface="Times New Roman" panose="02020603050405020304" pitchFamily="18" charset="0"/>
              <a:ea typeface="+mn-ea"/>
              <a:cs typeface="Times New Roman" panose="02020603050405020304" pitchFamily="18" charset="0"/>
            </a:rPr>
            <a:t>Til tross for dyrtid med dårlig valutakurs og høye lånerenter, ser det ut til at folk reiser, også mer enn i 2019 hvor det var «før-koronatid». Antall meldte reiseskader hittil i år godt over 2019-nivå (drøye 25%). Kronekursen er ugunstig, noe som vil innvirke på erstatningskostnaden. Hittil i år er det erstatninger på 2,4 mrd.kr som er en økning på 21% fra i fjor; hvor erstatning etter reissykdom økte mest med nesten 32%, og avbestillingserstatning økte med 16%. At sykdomsskadene stadig øker kan ha sammenheng med hvilke grupper som reiser – flere eldre - og at flere drar til fjerne strøk. </a:t>
          </a:r>
        </a:p>
        <a:p>
          <a:r>
            <a:rPr lang="nb-NO" sz="900">
              <a:effectLst/>
              <a:latin typeface="Times New Roman" panose="02020603050405020304" pitchFamily="18" charset="0"/>
              <a:ea typeface="+mn-ea"/>
              <a:cs typeface="Times New Roman" panose="02020603050405020304" pitchFamily="18" charset="0"/>
            </a:rPr>
            <a:t> </a:t>
          </a:r>
        </a:p>
        <a:p>
          <a:r>
            <a:rPr lang="nb-NO" sz="900" b="1">
              <a:effectLst/>
              <a:latin typeface="Times New Roman" panose="02020603050405020304" pitchFamily="18" charset="0"/>
              <a:ea typeface="+mn-ea"/>
              <a:cs typeface="Times New Roman" panose="02020603050405020304" pitchFamily="18" charset="0"/>
            </a:rPr>
            <a:t>Fritidsbåt – gunstig båtsesong på forsommeren </a:t>
          </a:r>
          <a:endParaRPr lang="nb-NO" sz="900">
            <a:effectLst/>
            <a:latin typeface="Times New Roman" panose="02020603050405020304" pitchFamily="18" charset="0"/>
            <a:ea typeface="+mn-ea"/>
            <a:cs typeface="Times New Roman" panose="02020603050405020304" pitchFamily="18" charset="0"/>
          </a:endParaRPr>
        </a:p>
        <a:p>
          <a:r>
            <a:rPr lang="nb-NO" sz="900">
              <a:effectLst/>
              <a:latin typeface="Times New Roman" panose="02020603050405020304" pitchFamily="18" charset="0"/>
              <a:ea typeface="+mn-ea"/>
              <a:cs typeface="Times New Roman" panose="02020603050405020304" pitchFamily="18" charset="0"/>
            </a:rPr>
            <a:t>Båtskadene variere med sesong, og i sommer var det gunstig vær for båtbruk i store deler av landet. Hittil i år er det meldt 17% flere båtskader og 27% mer i erstatning enn i fjor. Samlet erstatning hittil i år er på 678 mill.kr hvor 54% er skader etter havari. Økning i tyveri fortsetter, og antall båttyverier, av og fra, økte med 47% fra i fjor. Erstatning etter tyveri er på nesten 104 mill.kr hittil i år som er 55% mer enn i fjor til samme tid. I gjennomsnitt ble en tyveriskade erstattet med 71.000 kr. I «korona-perioden», første ¾ av 2021, var det under halvparten så mye erstatning etter båttyverier som det er hittil i år. </a:t>
          </a:r>
        </a:p>
        <a:p>
          <a:r>
            <a:rPr lang="nb-NO" sz="900">
              <a:effectLst/>
              <a:latin typeface="Times New Roman" panose="02020603050405020304" pitchFamily="18" charset="0"/>
              <a:ea typeface="+mn-ea"/>
              <a:cs typeface="Times New Roman" panose="02020603050405020304" pitchFamily="18" charset="0"/>
            </a:rPr>
            <a:t> </a:t>
          </a:r>
        </a:p>
        <a:p>
          <a:r>
            <a:rPr lang="nb-NO" sz="900" b="1">
              <a:effectLst/>
              <a:latin typeface="Times New Roman" panose="02020603050405020304" pitchFamily="18" charset="0"/>
              <a:ea typeface="+mn-ea"/>
              <a:cs typeface="Times New Roman" panose="02020603050405020304" pitchFamily="18" charset="0"/>
            </a:rPr>
            <a:t>Behandlingsforsikring – egenandel påvirker bruken</a:t>
          </a:r>
          <a:endParaRPr lang="nb-NO" sz="900">
            <a:effectLst/>
            <a:latin typeface="Times New Roman" panose="02020603050405020304" pitchFamily="18" charset="0"/>
            <a:ea typeface="+mn-ea"/>
            <a:cs typeface="Times New Roman" panose="02020603050405020304" pitchFamily="18" charset="0"/>
          </a:endParaRPr>
        </a:p>
        <a:p>
          <a:r>
            <a:rPr lang="nb-NO" sz="900">
              <a:effectLst/>
              <a:latin typeface="Times New Roman" panose="02020603050405020304" pitchFamily="18" charset="0"/>
              <a:ea typeface="+mn-ea"/>
              <a:cs typeface="Times New Roman" panose="02020603050405020304" pitchFamily="18" charset="0"/>
            </a:rPr>
            <a:t>Behandlingsforsikring har økende portefølje; fra 3.kv.2023 til nå i år, er det 6% flere som har denne forsikringen. </a:t>
          </a:r>
        </a:p>
        <a:p>
          <a:r>
            <a:rPr lang="nb-NO" sz="900">
              <a:effectLst/>
              <a:latin typeface="Times New Roman" panose="02020603050405020304" pitchFamily="18" charset="0"/>
              <a:ea typeface="+mn-ea"/>
              <a:cs typeface="Times New Roman" panose="02020603050405020304" pitchFamily="18" charset="0"/>
            </a:rPr>
            <a:t>Hittil i år er det en reduksjon i bruken på nesten 2% fra samme periode i fjor; særlig på fysioterapi/kiropraktikk, mens det er fortsatt er stor vekst i bruk av psykologtjeneste og operasjoner. Bruk av psykolog kan ha sammenheng med at flere har denne dekningen inkludert i avtalen. Samlet er det erstatninger på noe over 1,9 mrd.kr hittil i år – en økning på nesten 10% fra i fjor. Flere selskaper har innført egenandel på en del av tjenestene – bl.a. fysioterapi, noe som ser ut til å innvirke på at bruken.</a:t>
          </a:r>
        </a:p>
        <a:p>
          <a:pPr rtl="0"/>
          <a:endParaRPr lang="nb-NO" sz="1100" b="0" i="0" baseline="0">
            <a:latin typeface="Times New Roman" pitchFamily="18" charset="0"/>
            <a:ea typeface="+mn-ea"/>
            <a:cs typeface="Times New Roman"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27214</xdr:colOff>
      <xdr:row>6</xdr:row>
      <xdr:rowOff>201386</xdr:rowOff>
    </xdr:from>
    <xdr:to>
      <xdr:col>22</xdr:col>
      <xdr:colOff>57151</xdr:colOff>
      <xdr:row>30</xdr:row>
      <xdr:rowOff>76201</xdr:rowOff>
    </xdr:to>
    <xdr:graphicFrame macro="">
      <xdr:nvGraphicFramePr>
        <xdr:cNvPr id="1953" name="Chart 1">
          <a:extLst>
            <a:ext uri="{FF2B5EF4-FFF2-40B4-BE49-F238E27FC236}">
              <a16:creationId xmlns:a16="http://schemas.microsoft.com/office/drawing/2014/main" id="{00000000-0008-0000-0300-0000A1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639535</xdr:colOff>
      <xdr:row>33</xdr:row>
      <xdr:rowOff>136071</xdr:rowOff>
    </xdr:from>
    <xdr:to>
      <xdr:col>21</xdr:col>
      <xdr:colOff>951139</xdr:colOff>
      <xdr:row>56</xdr:row>
      <xdr:rowOff>1361</xdr:rowOff>
    </xdr:to>
    <xdr:graphicFrame macro="">
      <xdr:nvGraphicFramePr>
        <xdr:cNvPr id="1954" name="Chart 2">
          <a:extLst>
            <a:ext uri="{FF2B5EF4-FFF2-40B4-BE49-F238E27FC236}">
              <a16:creationId xmlns:a16="http://schemas.microsoft.com/office/drawing/2014/main" id="{00000000-0008-0000-0300-0000A2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63501</xdr:colOff>
      <xdr:row>6</xdr:row>
      <xdr:rowOff>127000</xdr:rowOff>
    </xdr:from>
    <xdr:to>
      <xdr:col>14</xdr:col>
      <xdr:colOff>609600</xdr:colOff>
      <xdr:row>28</xdr:row>
      <xdr:rowOff>127000</xdr:rowOff>
    </xdr:to>
    <xdr:graphicFrame macro="">
      <xdr:nvGraphicFramePr>
        <xdr:cNvPr id="1956" name="Chart 4">
          <a:extLst>
            <a:ext uri="{FF2B5EF4-FFF2-40B4-BE49-F238E27FC236}">
              <a16:creationId xmlns:a16="http://schemas.microsoft.com/office/drawing/2014/main" id="{00000000-0008-0000-0300-0000A4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54430</xdr:colOff>
      <xdr:row>7</xdr:row>
      <xdr:rowOff>40821</xdr:rowOff>
    </xdr:from>
    <xdr:to>
      <xdr:col>29</xdr:col>
      <xdr:colOff>6805</xdr:colOff>
      <xdr:row>26</xdr:row>
      <xdr:rowOff>1360</xdr:rowOff>
    </xdr:to>
    <xdr:graphicFrame macro="">
      <xdr:nvGraphicFramePr>
        <xdr:cNvPr id="1957" name="Chart 5">
          <a:extLst>
            <a:ext uri="{FF2B5EF4-FFF2-40B4-BE49-F238E27FC236}">
              <a16:creationId xmlns:a16="http://schemas.microsoft.com/office/drawing/2014/main" id="{00000000-0008-0000-0300-0000A5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27215</xdr:colOff>
      <xdr:row>34</xdr:row>
      <xdr:rowOff>0</xdr:rowOff>
    </xdr:from>
    <xdr:to>
      <xdr:col>29</xdr:col>
      <xdr:colOff>55790</xdr:colOff>
      <xdr:row>56</xdr:row>
      <xdr:rowOff>47625</xdr:rowOff>
    </xdr:to>
    <xdr:graphicFrame macro="">
      <xdr:nvGraphicFramePr>
        <xdr:cNvPr id="1958" name="Chart 6">
          <a:extLst>
            <a:ext uri="{FF2B5EF4-FFF2-40B4-BE49-F238E27FC236}">
              <a16:creationId xmlns:a16="http://schemas.microsoft.com/office/drawing/2014/main" id="{00000000-0008-0000-0300-0000A6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95250</xdr:colOff>
      <xdr:row>7</xdr:row>
      <xdr:rowOff>40821</xdr:rowOff>
    </xdr:from>
    <xdr:to>
      <xdr:col>7</xdr:col>
      <xdr:colOff>168729</xdr:colOff>
      <xdr:row>29</xdr:row>
      <xdr:rowOff>29935</xdr:rowOff>
    </xdr:to>
    <xdr:graphicFrame macro="">
      <xdr:nvGraphicFramePr>
        <xdr:cNvPr id="1959" name="Chart 7">
          <a:extLst>
            <a:ext uri="{FF2B5EF4-FFF2-40B4-BE49-F238E27FC236}">
              <a16:creationId xmlns:a16="http://schemas.microsoft.com/office/drawing/2014/main" id="{00000000-0008-0000-0300-0000A7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33</xdr:row>
      <xdr:rowOff>16328</xdr:rowOff>
    </xdr:from>
    <xdr:to>
      <xdr:col>7</xdr:col>
      <xdr:colOff>92529</xdr:colOff>
      <xdr:row>58</xdr:row>
      <xdr:rowOff>122464</xdr:rowOff>
    </xdr:to>
    <xdr:graphicFrame macro="">
      <xdr:nvGraphicFramePr>
        <xdr:cNvPr id="1960" name="Chart 8">
          <a:extLst>
            <a:ext uri="{FF2B5EF4-FFF2-40B4-BE49-F238E27FC236}">
              <a16:creationId xmlns:a16="http://schemas.microsoft.com/office/drawing/2014/main" id="{00000000-0008-0000-0300-0000A80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38100</xdr:colOff>
      <xdr:row>32</xdr:row>
      <xdr:rowOff>127000</xdr:rowOff>
    </xdr:from>
    <xdr:to>
      <xdr:col>15</xdr:col>
      <xdr:colOff>12700</xdr:colOff>
      <xdr:row>55</xdr:row>
      <xdr:rowOff>152400</xdr:rowOff>
    </xdr:to>
    <xdr:graphicFrame macro="">
      <xdr:nvGraphicFramePr>
        <xdr:cNvPr id="10" name="Chart 9">
          <a:extLst>
            <a:ext uri="{FF2B5EF4-FFF2-40B4-BE49-F238E27FC236}">
              <a16:creationId xmlns:a16="http://schemas.microsoft.com/office/drawing/2014/main" id="{00000000-0008-0000-03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29</xdr:col>
      <xdr:colOff>0</xdr:colOff>
      <xdr:row>7</xdr:row>
      <xdr:rowOff>0</xdr:rowOff>
    </xdr:from>
    <xdr:to>
      <xdr:col>35</xdr:col>
      <xdr:colOff>736600</xdr:colOff>
      <xdr:row>29</xdr:row>
      <xdr:rowOff>71438</xdr:rowOff>
    </xdr:to>
    <xdr:graphicFrame macro="">
      <xdr:nvGraphicFramePr>
        <xdr:cNvPr id="14" name="Chart 13">
          <a:extLst>
            <a:ext uri="{FF2B5EF4-FFF2-40B4-BE49-F238E27FC236}">
              <a16:creationId xmlns:a16="http://schemas.microsoft.com/office/drawing/2014/main" id="{00000000-0008-0000-03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29</xdr:col>
      <xdr:colOff>0</xdr:colOff>
      <xdr:row>34</xdr:row>
      <xdr:rowOff>0</xdr:rowOff>
    </xdr:from>
    <xdr:to>
      <xdr:col>35</xdr:col>
      <xdr:colOff>736600</xdr:colOff>
      <xdr:row>56</xdr:row>
      <xdr:rowOff>47625</xdr:rowOff>
    </xdr:to>
    <xdr:graphicFrame macro="">
      <xdr:nvGraphicFramePr>
        <xdr:cNvPr id="15" name="Chart 14">
          <a:extLst>
            <a:ext uri="{FF2B5EF4-FFF2-40B4-BE49-F238E27FC236}">
              <a16:creationId xmlns:a16="http://schemas.microsoft.com/office/drawing/2014/main" id="{00000000-0008-0000-03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104775</xdr:rowOff>
    </xdr:from>
    <xdr:to>
      <xdr:col>2</xdr:col>
      <xdr:colOff>381000</xdr:colOff>
      <xdr:row>51</xdr:row>
      <xdr:rowOff>0</xdr:rowOff>
    </xdr:to>
    <xdr:sp macro="" textlink="">
      <xdr:nvSpPr>
        <xdr:cNvPr id="6145" name="Text Box 1">
          <a:extLst>
            <a:ext uri="{FF2B5EF4-FFF2-40B4-BE49-F238E27FC236}">
              <a16:creationId xmlns:a16="http://schemas.microsoft.com/office/drawing/2014/main" id="{00000000-0008-0000-1600-000001180000}"/>
            </a:ext>
          </a:extLst>
        </xdr:cNvPr>
        <xdr:cNvSpPr txBox="1">
          <a:spLocks noChangeArrowheads="1"/>
        </xdr:cNvSpPr>
      </xdr:nvSpPr>
      <xdr:spPr bwMode="auto">
        <a:xfrm>
          <a:off x="0" y="609600"/>
          <a:ext cx="2971800" cy="92583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1" i="0" strike="noStrike">
              <a:solidFill>
                <a:srgbClr val="000000"/>
              </a:solidFill>
              <a:latin typeface="Times New Roman"/>
              <a:cs typeface="Times New Roman"/>
            </a:rPr>
            <a:t>Formål</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Hovedformålet med statistikken er å skaffe en oversikt over utviklingen av antall skader og erstatningsnivå over tid innen de forskjellige bransjene i landbasert skadeforsikring, fordelt på skadetyper. </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Datagrunnlag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Følgende selskaper inngår i statistikken:</a:t>
          </a:r>
        </a:p>
        <a:p>
          <a:pPr algn="l" rtl="0">
            <a:defRPr sz="1000"/>
          </a:pPr>
          <a:r>
            <a:rPr lang="en-US" sz="1200" b="0" i="0" strike="noStrike">
              <a:solidFill>
                <a:srgbClr val="000000"/>
              </a:solidFill>
              <a:latin typeface="Times New Roman"/>
              <a:cs typeface="Times New Roman"/>
            </a:rPr>
            <a:t> Avyens</a:t>
          </a:r>
          <a:r>
            <a:rPr lang="en-US" sz="1200" b="0" i="0" strike="noStrike" baseline="0">
              <a:solidFill>
                <a:srgbClr val="000000"/>
              </a:solidFill>
              <a:latin typeface="Times New Roman"/>
              <a:cs typeface="Times New Roman"/>
            </a:rPr>
            <a:t> Norge AS</a:t>
          </a:r>
          <a:endParaRPr lang="en-US" sz="1200" b="0" i="0" strike="noStrike">
            <a:solidFill>
              <a:srgbClr val="000000"/>
            </a:solidFill>
            <a:latin typeface="Times New Roman"/>
            <a:cs typeface="Times New Roman"/>
          </a:endParaRPr>
        </a:p>
        <a:p>
          <a:pPr algn="l" rtl="0">
            <a:defRPr sz="1000"/>
          </a:pPr>
          <a:r>
            <a:rPr lang="en-US" sz="1050" b="0" i="0" strike="noStrike">
              <a:solidFill>
                <a:srgbClr val="000000"/>
              </a:solidFill>
              <a:latin typeface="Times New Roman" pitchFamily="18" charset="0"/>
              <a:ea typeface="+mn-ea"/>
              <a:cs typeface="Times New Roman" pitchFamily="18" charset="0"/>
            </a:rPr>
            <a:t> Codan </a:t>
          </a:r>
        </a:p>
        <a:p>
          <a:pPr algn="l" rtl="0">
            <a:defRPr sz="1000"/>
          </a:pPr>
          <a:r>
            <a:rPr lang="en-US" sz="1050" b="0" i="0" strike="noStrike">
              <a:solidFill>
                <a:srgbClr val="000000"/>
              </a:solidFill>
              <a:latin typeface="Times New Roman" pitchFamily="18" charset="0"/>
              <a:ea typeface="+mn-ea"/>
              <a:cs typeface="Times New Roman" pitchFamily="18" charset="0"/>
            </a:rPr>
            <a:t> Danica </a:t>
          </a:r>
        </a:p>
        <a:p>
          <a:pPr algn="l" rtl="0">
            <a:defRPr sz="1000"/>
          </a:pPr>
          <a:r>
            <a:rPr lang="en-US" sz="1050" b="0" i="0" strike="noStrike">
              <a:solidFill>
                <a:srgbClr val="000000"/>
              </a:solidFill>
              <a:latin typeface="Times New Roman" pitchFamily="18" charset="0"/>
              <a:ea typeface="+mn-ea"/>
              <a:cs typeface="Times New Roman" pitchFamily="18" charset="0"/>
            </a:rPr>
            <a:t> DNB Liv </a:t>
          </a:r>
        </a:p>
        <a:p>
          <a:pPr algn="l" rtl="0">
            <a:defRPr sz="1000"/>
          </a:pPr>
          <a:r>
            <a:rPr lang="en-US" sz="1050" b="0" i="0" strike="noStrike">
              <a:solidFill>
                <a:srgbClr val="000000"/>
              </a:solidFill>
              <a:latin typeface="Times New Roman" pitchFamily="18" charset="0"/>
              <a:ea typeface="+mn-ea"/>
              <a:cs typeface="Times New Roman" pitchFamily="18" charset="0"/>
            </a:rPr>
            <a:t> Eika </a:t>
          </a:r>
        </a:p>
        <a:p>
          <a:pPr algn="l" rtl="0">
            <a:defRPr sz="1000"/>
          </a:pPr>
          <a:r>
            <a:rPr lang="en-US" sz="1050" b="0" i="0" strike="noStrike">
              <a:solidFill>
                <a:srgbClr val="000000"/>
              </a:solidFill>
              <a:latin typeface="Times New Roman" pitchFamily="18" charset="0"/>
              <a:ea typeface="+mn-ea"/>
              <a:cs typeface="Times New Roman" pitchFamily="18" charset="0"/>
            </a:rPr>
            <a:t> Eir Försäkring AB </a:t>
          </a:r>
        </a:p>
        <a:p>
          <a:pPr algn="l" rtl="0">
            <a:defRPr sz="1000"/>
          </a:pPr>
          <a:r>
            <a:rPr lang="en-US" sz="1050" b="0" i="0" strike="noStrike" baseline="0">
              <a:solidFill>
                <a:srgbClr val="000000"/>
              </a:solidFill>
              <a:latin typeface="Times New Roman" pitchFamily="18" charset="0"/>
              <a:ea typeface="+mn-ea"/>
              <a:cs typeface="Times New Roman" pitchFamily="18" charset="0"/>
            </a:rPr>
            <a:t> Ergo Forsikring AS </a:t>
          </a:r>
          <a:endParaRPr lang="en-US" sz="1050" b="0" i="0" strike="noStrike">
            <a:solidFill>
              <a:srgbClr val="000000"/>
            </a:solidFill>
            <a:latin typeface="Times New Roman" pitchFamily="18" charset="0"/>
            <a:ea typeface="+mn-ea"/>
            <a:cs typeface="Times New Roman" pitchFamily="18" charset="0"/>
          </a:endParaRPr>
        </a:p>
        <a:p>
          <a:pPr algn="l" rtl="0">
            <a:defRPr sz="1000"/>
          </a:pPr>
          <a:r>
            <a:rPr lang="en-US" sz="1050" b="0" i="0" strike="noStrike">
              <a:solidFill>
                <a:srgbClr val="000000"/>
              </a:solidFill>
              <a:latin typeface="Times New Roman" pitchFamily="18" charset="0"/>
              <a:ea typeface="+mn-ea"/>
              <a:cs typeface="Times New Roman" pitchFamily="18" charset="0"/>
            </a:rPr>
            <a:t> Euro Accident </a:t>
          </a:r>
        </a:p>
        <a:p>
          <a:pPr algn="l" rtl="0">
            <a:defRPr sz="1000"/>
          </a:pPr>
          <a:r>
            <a:rPr lang="en-US" sz="1050" b="0" i="0" strike="noStrike">
              <a:solidFill>
                <a:srgbClr val="000000"/>
              </a:solidFill>
              <a:latin typeface="Times New Roman" pitchFamily="18" charset="0"/>
              <a:ea typeface="+mn-ea"/>
              <a:cs typeface="Times New Roman" pitchFamily="18" charset="0"/>
            </a:rPr>
            <a:t> Fremtind </a:t>
          </a:r>
        </a:p>
        <a:p>
          <a:pPr algn="l" rtl="0">
            <a:defRPr sz="1000"/>
          </a:pPr>
          <a:r>
            <a:rPr lang="en-US" sz="1050" b="0" i="0" strike="noStrike">
              <a:solidFill>
                <a:srgbClr val="000000"/>
              </a:solidFill>
              <a:latin typeface="Times New Roman" pitchFamily="18" charset="0"/>
              <a:ea typeface="+mn-ea"/>
              <a:cs typeface="Times New Roman" pitchFamily="18" charset="0"/>
            </a:rPr>
            <a:t> Frende </a:t>
          </a:r>
        </a:p>
        <a:p>
          <a:pPr algn="l" rtl="0">
            <a:defRPr sz="1000"/>
          </a:pPr>
          <a:r>
            <a:rPr lang="en-US" sz="1050" b="0" i="0" strike="noStrike">
              <a:solidFill>
                <a:srgbClr val="000000"/>
              </a:solidFill>
              <a:latin typeface="Times New Roman" pitchFamily="18" charset="0"/>
              <a:ea typeface="+mn-ea"/>
              <a:cs typeface="Times New Roman" pitchFamily="18" charset="0"/>
            </a:rPr>
            <a:t> Gar-Bo Försäkring AB </a:t>
          </a:r>
        </a:p>
        <a:p>
          <a:pPr algn="l" rtl="0">
            <a:defRPr sz="1000"/>
          </a:pPr>
          <a:r>
            <a:rPr lang="en-US" sz="1050" b="0" i="0" strike="noStrike">
              <a:solidFill>
                <a:srgbClr val="000000"/>
              </a:solidFill>
              <a:latin typeface="Times New Roman" pitchFamily="18" charset="0"/>
              <a:ea typeface="+mn-ea"/>
              <a:cs typeface="Times New Roman" pitchFamily="18" charset="0"/>
            </a:rPr>
            <a:t> Gjensidige </a:t>
          </a:r>
        </a:p>
        <a:p>
          <a:pPr algn="l" rtl="0">
            <a:defRPr sz="1000"/>
          </a:pPr>
          <a:r>
            <a:rPr lang="en-US" sz="1050" b="0" i="0" strike="noStrike">
              <a:solidFill>
                <a:srgbClr val="000000"/>
              </a:solidFill>
              <a:latin typeface="Times New Roman" pitchFamily="18" charset="0"/>
              <a:ea typeface="+mn-ea"/>
              <a:cs typeface="Times New Roman" pitchFamily="18" charset="0"/>
            </a:rPr>
            <a:t> Granne forsikring </a:t>
          </a:r>
        </a:p>
        <a:p>
          <a:pPr algn="l" rtl="0">
            <a:defRPr sz="1000"/>
          </a:pPr>
          <a:r>
            <a:rPr lang="en-US" sz="1050" b="0" i="0" strike="noStrike">
              <a:solidFill>
                <a:srgbClr val="000000"/>
              </a:solidFill>
              <a:latin typeface="Times New Roman" pitchFamily="18" charset="0"/>
              <a:ea typeface="+mn-ea"/>
              <a:cs typeface="Times New Roman" pitchFamily="18" charset="0"/>
            </a:rPr>
            <a:t> HDI Global Specialty SE </a:t>
          </a:r>
        </a:p>
        <a:p>
          <a:pPr algn="l" rtl="0">
            <a:defRPr sz="1000"/>
          </a:pPr>
          <a:r>
            <a:rPr lang="en-US" sz="1050" b="0" i="0" strike="noStrike">
              <a:solidFill>
                <a:srgbClr val="000000"/>
              </a:solidFill>
              <a:latin typeface="Times New Roman" pitchFamily="18" charset="0"/>
              <a:ea typeface="+mn-ea"/>
              <a:cs typeface="Times New Roman" pitchFamily="18" charset="0"/>
            </a:rPr>
            <a:t> If </a:t>
          </a:r>
        </a:p>
        <a:p>
          <a:pPr algn="l" rtl="0">
            <a:defRPr sz="1000"/>
          </a:pPr>
          <a:r>
            <a:rPr lang="en-US" sz="1050" b="0" i="0" strike="noStrike">
              <a:solidFill>
                <a:srgbClr val="000000"/>
              </a:solidFill>
              <a:latin typeface="Times New Roman" pitchFamily="18" charset="0"/>
              <a:ea typeface="+mn-ea"/>
              <a:cs typeface="Times New Roman" pitchFamily="18" charset="0"/>
            </a:rPr>
            <a:t> Jernbanepersonalets bank og forsikring </a:t>
          </a:r>
        </a:p>
        <a:p>
          <a:pPr algn="l" rtl="0">
            <a:defRPr sz="1000"/>
          </a:pPr>
          <a:r>
            <a:rPr lang="en-US" sz="1050" b="0" i="0" strike="noStrike">
              <a:solidFill>
                <a:srgbClr val="000000"/>
              </a:solidFill>
              <a:latin typeface="Times New Roman" pitchFamily="18" charset="0"/>
              <a:ea typeface="+mn-ea"/>
              <a:cs typeface="Times New Roman" pitchFamily="18" charset="0"/>
            </a:rPr>
            <a:t> KLP </a:t>
          </a:r>
        </a:p>
        <a:p>
          <a:pPr algn="l" rtl="0">
            <a:defRPr sz="1000"/>
          </a:pPr>
          <a:r>
            <a:rPr lang="en-US" sz="1050" b="0" i="0" strike="noStrike">
              <a:solidFill>
                <a:srgbClr val="000000"/>
              </a:solidFill>
              <a:latin typeface="Times New Roman" pitchFamily="18" charset="0"/>
              <a:ea typeface="+mn-ea"/>
              <a:cs typeface="Times New Roman" pitchFamily="18" charset="0"/>
            </a:rPr>
            <a:t> KNIF Trygghet Forsikring AS </a:t>
          </a:r>
        </a:p>
        <a:p>
          <a:pPr algn="l" rtl="0">
            <a:defRPr sz="1000"/>
          </a:pPr>
          <a:r>
            <a:rPr lang="en-US" sz="1050" b="0" i="0" strike="noStrike">
              <a:solidFill>
                <a:srgbClr val="000000"/>
              </a:solidFill>
              <a:latin typeface="Times New Roman" pitchFamily="18" charset="0"/>
              <a:ea typeface="+mn-ea"/>
              <a:cs typeface="Times New Roman" pitchFamily="18" charset="0"/>
            </a:rPr>
            <a:t> Landkreditt Forsikring </a:t>
          </a:r>
        </a:p>
        <a:p>
          <a:pPr algn="l" rtl="0">
            <a:defRPr sz="1000"/>
          </a:pPr>
          <a:r>
            <a:rPr lang="en-US" sz="1050" b="0" i="0" strike="noStrike">
              <a:solidFill>
                <a:srgbClr val="000000"/>
              </a:solidFill>
              <a:latin typeface="Times New Roman" pitchFamily="18" charset="0"/>
              <a:ea typeface="+mn-ea"/>
              <a:cs typeface="Times New Roman" pitchFamily="18" charset="0"/>
            </a:rPr>
            <a:t> Ly Forsikring </a:t>
          </a:r>
        </a:p>
        <a:p>
          <a:pPr algn="l" rtl="0">
            <a:defRPr sz="1000"/>
          </a:pPr>
          <a:r>
            <a:rPr lang="en-US" sz="1050" b="0" i="0" strike="noStrike">
              <a:solidFill>
                <a:srgbClr val="000000"/>
              </a:solidFill>
              <a:latin typeface="Times New Roman" pitchFamily="18" charset="0"/>
              <a:ea typeface="+mn-ea"/>
              <a:cs typeface="Times New Roman" pitchFamily="18" charset="0"/>
            </a:rPr>
            <a:t> Nordea </a:t>
          </a:r>
        </a:p>
        <a:p>
          <a:pPr algn="l" rtl="0">
            <a:defRPr sz="1000"/>
          </a:pPr>
          <a:r>
            <a:rPr lang="en-US" sz="1050" b="0" i="0" strike="noStrike">
              <a:solidFill>
                <a:srgbClr val="000000"/>
              </a:solidFill>
              <a:latin typeface="Times New Roman" pitchFamily="18" charset="0"/>
              <a:ea typeface="+mn-ea"/>
              <a:cs typeface="Times New Roman" pitchFamily="18" charset="0"/>
            </a:rPr>
            <a:t> Oslo Forsikring </a:t>
          </a:r>
        </a:p>
        <a:p>
          <a:pPr algn="l" rtl="0">
            <a:defRPr sz="1000"/>
          </a:pPr>
          <a:r>
            <a:rPr lang="en-US" sz="1050" b="0" i="0" strike="noStrike">
              <a:solidFill>
                <a:srgbClr val="000000"/>
              </a:solidFill>
              <a:latin typeface="Times New Roman" pitchFamily="18" charset="0"/>
              <a:ea typeface="+mn-ea"/>
              <a:cs typeface="Times New Roman" pitchFamily="18" charset="0"/>
            </a:rPr>
            <a:t> Oslo Pensjonsforsikring </a:t>
          </a:r>
        </a:p>
        <a:p>
          <a:pPr algn="l" rtl="0">
            <a:defRPr sz="1000"/>
          </a:pPr>
          <a:r>
            <a:rPr lang="en-US" sz="1050" b="0" i="0" strike="noStrike">
              <a:solidFill>
                <a:srgbClr val="000000"/>
              </a:solidFill>
              <a:latin typeface="Times New Roman" pitchFamily="18" charset="0"/>
              <a:ea typeface="+mn-ea"/>
              <a:cs typeface="Times New Roman" pitchFamily="18" charset="0"/>
            </a:rPr>
            <a:t> Protector </a:t>
          </a:r>
        </a:p>
        <a:p>
          <a:pPr algn="l" rtl="0">
            <a:defRPr sz="1000"/>
          </a:pPr>
          <a:r>
            <a:rPr lang="en-US" sz="1050" b="0" i="0" strike="noStrike">
              <a:solidFill>
                <a:srgbClr val="000000"/>
              </a:solidFill>
              <a:latin typeface="Times New Roman" pitchFamily="18" charset="0"/>
              <a:ea typeface="+mn-ea"/>
              <a:cs typeface="Times New Roman" pitchFamily="18" charset="0"/>
            </a:rPr>
            <a:t> Skogbrand </a:t>
          </a:r>
        </a:p>
        <a:p>
          <a:pPr algn="l" rtl="0">
            <a:defRPr sz="1000"/>
          </a:pPr>
          <a:r>
            <a:rPr lang="en-US" sz="1050" b="0" i="0" strike="noStrike">
              <a:solidFill>
                <a:srgbClr val="000000"/>
              </a:solidFill>
              <a:latin typeface="Times New Roman" pitchFamily="18" charset="0"/>
              <a:ea typeface="+mn-ea"/>
              <a:cs typeface="Times New Roman" pitchFamily="18" charset="0"/>
            </a:rPr>
            <a:t> Storebrand </a:t>
          </a:r>
        </a:p>
        <a:p>
          <a:pPr algn="l" rtl="0">
            <a:defRPr sz="1000"/>
          </a:pPr>
          <a:r>
            <a:rPr lang="en-US" sz="1050" b="0" i="0" strike="noStrike">
              <a:solidFill>
                <a:srgbClr val="000000"/>
              </a:solidFill>
              <a:latin typeface="Times New Roman" pitchFamily="18" charset="0"/>
              <a:ea typeface="+mn-ea"/>
              <a:cs typeface="Times New Roman" pitchFamily="18" charset="0"/>
            </a:rPr>
            <a:t> Telenor </a:t>
          </a:r>
        </a:p>
        <a:p>
          <a:pPr algn="l" rtl="0">
            <a:defRPr sz="1000"/>
          </a:pPr>
          <a:r>
            <a:rPr lang="en-US" sz="1050" b="0" i="0" strike="noStrike">
              <a:solidFill>
                <a:srgbClr val="000000"/>
              </a:solidFill>
              <a:latin typeface="Times New Roman" pitchFamily="18" charset="0"/>
              <a:ea typeface="+mn-ea"/>
              <a:cs typeface="Times New Roman" pitchFamily="18" charset="0"/>
            </a:rPr>
            <a:t> Tryg </a:t>
          </a:r>
        </a:p>
        <a:p>
          <a:pPr algn="l" rtl="0">
            <a:defRPr sz="1000"/>
          </a:pPr>
          <a:r>
            <a:rPr lang="en-US" sz="1050" b="0" i="0" strike="noStrike">
              <a:solidFill>
                <a:srgbClr val="000000"/>
              </a:solidFill>
              <a:latin typeface="Times New Roman" pitchFamily="18" charset="0"/>
              <a:ea typeface="+mn-ea"/>
              <a:cs typeface="Times New Roman" pitchFamily="18" charset="0"/>
            </a:rPr>
            <a:t> W. R. Berkley </a:t>
          </a:r>
        </a:p>
        <a:p>
          <a:pPr algn="l" rtl="0">
            <a:defRPr sz="1000"/>
          </a:pPr>
          <a:r>
            <a:rPr lang="en-US" sz="1050" b="0" i="0" strike="noStrike">
              <a:solidFill>
                <a:srgbClr val="000000"/>
              </a:solidFill>
              <a:latin typeface="Times New Roman" pitchFamily="18" charset="0"/>
              <a:ea typeface="+mn-ea"/>
              <a:cs typeface="Times New Roman" pitchFamily="18" charset="0"/>
            </a:rPr>
            <a:t> WaterCircles Forsikring  </a:t>
          </a:r>
        </a:p>
        <a:p>
          <a:pPr algn="l" rtl="0">
            <a:defRPr sz="1000"/>
          </a:pPr>
          <a:r>
            <a:rPr lang="en-US" sz="1050" b="0" i="0" strike="noStrike">
              <a:solidFill>
                <a:srgbClr val="000000"/>
              </a:solidFill>
              <a:latin typeface="Times New Roman" pitchFamily="18" charset="0"/>
              <a:ea typeface="+mn-ea"/>
              <a:cs typeface="Times New Roman" pitchFamily="18" charset="0"/>
            </a:rPr>
            <a:t> YouPlus Livsforsikring</a:t>
          </a:r>
        </a:p>
        <a:p>
          <a:pPr algn="l" rtl="0">
            <a:defRPr sz="1000"/>
          </a:pPr>
          <a:r>
            <a:rPr lang="en-US" sz="1050" b="0" i="0" strike="noStrike">
              <a:solidFill>
                <a:srgbClr val="000000"/>
              </a:solidFill>
              <a:latin typeface="Times New Roman" pitchFamily="18" charset="0"/>
              <a:ea typeface="+mn-ea"/>
              <a:cs typeface="Times New Roman" pitchFamily="18" charset="0"/>
            </a:rPr>
            <a:t>  </a:t>
          </a:r>
        </a:p>
        <a:p>
          <a:pPr algn="l" rtl="0">
            <a:defRPr sz="1000"/>
          </a:pPr>
          <a:r>
            <a:rPr lang="en-US" sz="1200" b="0" i="0" strike="noStrike">
              <a:solidFill>
                <a:srgbClr val="000000"/>
              </a:solidFill>
              <a:latin typeface="Times New Roman"/>
              <a:cs typeface="Times New Roman"/>
            </a:rPr>
            <a:t>Disse selskapene utgjør hovedtyngden av det norske markedet for landbasert skadeforsikring, men vi gjør oppmerksom på at dette varierer fra bransje til bransje. F.eks. vil disse selskapene utgjøre så å si hele motorvognmarkedet, mens for industriforsikring eksisterer det en rekke andre aktører (captives og utenlandske selskaper) som ikke rapporterer til denne statistikken.</a:t>
          </a:r>
        </a:p>
        <a:p>
          <a:pPr algn="l" rtl="0">
            <a:defRPr sz="1000"/>
          </a:pPr>
          <a:endParaRPr lang="en-US" sz="1200" b="0" i="0" strike="noStrike">
            <a:solidFill>
              <a:srgbClr val="000000"/>
            </a:solidFill>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200" b="0" i="1">
              <a:effectLst/>
              <a:latin typeface="Times New Roman" panose="02020603050405020304" pitchFamily="18" charset="0"/>
              <a:ea typeface="+mn-ea"/>
              <a:cs typeface="Times New Roman" panose="02020603050405020304" pitchFamily="18" charset="0"/>
            </a:rPr>
            <a:t>Naturskadeutbetalingene</a:t>
          </a:r>
          <a:r>
            <a:rPr lang="en-US" sz="1200" b="0" i="0">
              <a:effectLst/>
              <a:latin typeface="Times New Roman" panose="02020603050405020304" pitchFamily="18" charset="0"/>
              <a:ea typeface="+mn-ea"/>
              <a:cs typeface="Times New Roman" panose="02020603050405020304" pitchFamily="18" charset="0"/>
            </a:rPr>
            <a:t> er holdt utenfor statistikken. Det samme gjelder </a:t>
          </a:r>
          <a:r>
            <a:rPr lang="en-US" sz="1200" b="0" i="1">
              <a:effectLst/>
              <a:latin typeface="Times New Roman" panose="02020603050405020304" pitchFamily="18" charset="0"/>
              <a:ea typeface="+mn-ea"/>
              <a:cs typeface="Times New Roman" panose="02020603050405020304" pitchFamily="18" charset="0"/>
            </a:rPr>
            <a:t>kreditt</a:t>
          </a:r>
          <a:r>
            <a:rPr lang="en-US" sz="1200" b="0" i="0">
              <a:effectLst/>
              <a:latin typeface="Times New Roman" panose="02020603050405020304" pitchFamily="18" charset="0"/>
              <a:ea typeface="+mn-ea"/>
              <a:cs typeface="Times New Roman" panose="02020603050405020304" pitchFamily="18" charset="0"/>
            </a:rPr>
            <a:t>- og </a:t>
          </a:r>
          <a:r>
            <a:rPr lang="en-US" sz="1200" b="0" i="1">
              <a:effectLst/>
              <a:latin typeface="Times New Roman" panose="02020603050405020304" pitchFamily="18" charset="0"/>
              <a:ea typeface="+mn-ea"/>
              <a:cs typeface="Times New Roman" panose="02020603050405020304" pitchFamily="18" charset="0"/>
            </a:rPr>
            <a:t>sjøforsikring.</a:t>
          </a:r>
          <a:endParaRPr lang="nb-NO" sz="1200">
            <a:effectLst/>
            <a:latin typeface="Times New Roman" panose="02020603050405020304" pitchFamily="18" charset="0"/>
            <a:cs typeface="Times New Roman" panose="02020603050405020304" pitchFamily="18" charset="0"/>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2</xdr:col>
      <xdr:colOff>460375</xdr:colOff>
      <xdr:row>4</xdr:row>
      <xdr:rowOff>96537</xdr:rowOff>
    </xdr:from>
    <xdr:to>
      <xdr:col>7</xdr:col>
      <xdr:colOff>0</xdr:colOff>
      <xdr:row>50</xdr:row>
      <xdr:rowOff>142874</xdr:rowOff>
    </xdr:to>
    <xdr:sp macro="" textlink="">
      <xdr:nvSpPr>
        <xdr:cNvPr id="6146" name="Text Box 2">
          <a:extLst>
            <a:ext uri="{FF2B5EF4-FFF2-40B4-BE49-F238E27FC236}">
              <a16:creationId xmlns:a16="http://schemas.microsoft.com/office/drawing/2014/main" id="{00000000-0008-0000-1600-000002180000}"/>
            </a:ext>
          </a:extLst>
        </xdr:cNvPr>
        <xdr:cNvSpPr txBox="1">
          <a:spLocks noChangeArrowheads="1"/>
        </xdr:cNvSpPr>
      </xdr:nvSpPr>
      <xdr:spPr bwMode="auto">
        <a:xfrm>
          <a:off x="2968625" y="604537"/>
          <a:ext cx="2492375" cy="9539587"/>
        </a:xfrm>
        <a:prstGeom prst="rect">
          <a:avLst/>
        </a:prstGeom>
        <a:solidFill>
          <a:srgbClr val="FFFFFF"/>
        </a:solidFill>
        <a:ln w="9525">
          <a:noFill/>
          <a:miter lim="800000"/>
          <a:headEnd/>
          <a:tailEnd/>
        </a:ln>
      </xdr:spPr>
      <xdr:txBody>
        <a:bodyPr vertOverflow="clip" wrap="square" lIns="27432" tIns="27432" rIns="0" bIns="0" anchor="t" upright="1"/>
        <a:lstStyle/>
        <a:p>
          <a:pPr rtl="0"/>
          <a:r>
            <a:rPr lang="en-US" sz="1200" b="1" i="0">
              <a:latin typeface="Times New Roman" pitchFamily="18" charset="0"/>
              <a:ea typeface="+mn-ea"/>
              <a:cs typeface="Times New Roman" pitchFamily="18" charset="0"/>
            </a:rPr>
            <a:t>Prinsipper</a:t>
          </a:r>
          <a:endParaRPr lang="en-US" sz="1200" b="0" i="0">
            <a:latin typeface="Times New Roman" pitchFamily="18" charset="0"/>
            <a:ea typeface="+mn-ea"/>
            <a:cs typeface="Times New Roman" pitchFamily="18" charset="0"/>
          </a:endParaRPr>
        </a:p>
        <a:p>
          <a:pPr rtl="0"/>
          <a:r>
            <a:rPr lang="en-US" sz="1200" b="0" i="0">
              <a:latin typeface="Times New Roman" pitchFamily="18" charset="0"/>
              <a:ea typeface="+mn-ea"/>
              <a:cs typeface="Times New Roman" pitchFamily="18" charset="0"/>
            </a:rPr>
            <a:t>Det er lagt vekt på å kunne presentere så aktuelle tall som mulig. Tidligere tall oppdateres ikke, men presenteres for å vise hva man trodde på tilsvarende tidspunkt for de to foregående år. </a:t>
          </a:r>
          <a:endParaRPr lang="nb-NO" sz="1200">
            <a:latin typeface="Times New Roman" pitchFamily="18" charset="0"/>
            <a:cs typeface="Times New Roman" pitchFamily="18" charset="0"/>
          </a:endParaRPr>
        </a:p>
        <a:p>
          <a:pPr rtl="0"/>
          <a:endParaRPr lang="en-US" sz="1200" b="0" i="0">
            <a:latin typeface="Times New Roman" pitchFamily="18" charset="0"/>
            <a:ea typeface="+mn-ea"/>
            <a:cs typeface="Times New Roman" pitchFamily="18" charset="0"/>
          </a:endParaRPr>
        </a:p>
        <a:p>
          <a:pPr algn="l" rtl="0">
            <a:defRPr sz="1000"/>
          </a:pPr>
          <a:r>
            <a:rPr lang="en-US" sz="1200" b="1" i="0" strike="noStrike">
              <a:solidFill>
                <a:srgbClr val="000000"/>
              </a:solidFill>
              <a:latin typeface="Times New Roman"/>
              <a:cs typeface="Times New Roman"/>
            </a:rPr>
            <a:t>Begreper </a:t>
          </a:r>
        </a:p>
        <a:p>
          <a:pPr algn="l" rtl="0">
            <a:defRPr sz="1000"/>
          </a:pPr>
          <a:r>
            <a:rPr lang="en-US" sz="1200" b="0" i="1" strike="noStrike">
              <a:solidFill>
                <a:srgbClr val="000000"/>
              </a:solidFill>
              <a:latin typeface="Times New Roman"/>
              <a:cs typeface="Times New Roman"/>
            </a:rPr>
            <a:t>Bransjene</a:t>
          </a:r>
          <a:r>
            <a:rPr lang="en-US" sz="1200" b="0" i="0" strike="noStrike">
              <a:solidFill>
                <a:srgbClr val="000000"/>
              </a:solidFill>
              <a:latin typeface="Times New Roman"/>
              <a:cs typeface="Times New Roman"/>
            </a:rPr>
            <a:t> angir hovedforretnings-områdene i henhold til bransjeinndeling utarbeidet i samarbeid med Finanstilsynet.</a:t>
          </a:r>
        </a:p>
        <a:p>
          <a:pPr algn="l" rtl="0">
            <a:defRPr sz="1000"/>
          </a:pP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Hver bransje er så gruppert etter </a:t>
          </a:r>
          <a:r>
            <a:rPr lang="en-US" sz="1200" b="0" i="1" strike="noStrike">
              <a:solidFill>
                <a:srgbClr val="000000"/>
              </a:solidFill>
              <a:latin typeface="Times New Roman"/>
              <a:cs typeface="Times New Roman"/>
            </a:rPr>
            <a:t>skadetype. </a:t>
          </a:r>
          <a:r>
            <a:rPr lang="en-US" sz="1200" b="0" i="0" strike="noStrike">
              <a:solidFill>
                <a:srgbClr val="000000"/>
              </a:solidFill>
              <a:latin typeface="Times New Roman"/>
              <a:cs typeface="Times New Roman"/>
            </a:rPr>
            <a:t>Det gjøres oppmerksom på at antall skader for de ulike skadetypene under en bransje ikke nødvendigvis er lik totalen, siden en skade kan fordele seg på flere skadetyper.</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Anslått erstatning</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anslått erstatning menes betalte erstatninger pluss erstatningsavsetninger for de skader som har skjedd i den tidsperioden statistikken omfatter (tall hittil i år). Dette omfatter også skader som ennå ikke er meldt til selskapene. </a:t>
          </a: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Meldt 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Med meldt skade menes skade på en forsikring </a:t>
          </a:r>
          <a:r>
            <a:rPr lang="en-US" sz="1200" b="0" i="1" strike="noStrike">
              <a:solidFill>
                <a:srgbClr val="000000"/>
              </a:solidFill>
              <a:latin typeface="Times New Roman"/>
              <a:cs typeface="Times New Roman"/>
            </a:rPr>
            <a:t>meldt</a:t>
          </a:r>
          <a:r>
            <a:rPr lang="en-US" sz="1200" b="0" i="0" strike="noStrike">
              <a:solidFill>
                <a:srgbClr val="000000"/>
              </a:solidFill>
              <a:latin typeface="Times New Roman"/>
              <a:cs typeface="Times New Roman"/>
            </a:rPr>
            <a:t> til selskapet i den </a:t>
          </a:r>
          <a:r>
            <a:rPr lang="en-US" sz="1200" b="0" i="0" strike="noStrike">
              <a:solidFill>
                <a:srgbClr val="000000"/>
              </a:solidFill>
              <a:latin typeface="Times New Roman"/>
              <a:ea typeface="+mn-ea"/>
              <a:cs typeface="Times New Roman"/>
            </a:rPr>
            <a:t>tidsperiode statistikken omfatter (tall hittil i år). I </a:t>
          </a:r>
          <a:r>
            <a:rPr lang="en-US" sz="1200" b="0" i="0" strike="noStrike">
              <a:solidFill>
                <a:srgbClr val="000000"/>
              </a:solidFill>
              <a:latin typeface="Times New Roman"/>
              <a:cs typeface="Times New Roman"/>
            </a:rPr>
            <a:t>dette begrepet inngår </a:t>
          </a:r>
          <a:r>
            <a:rPr lang="en-US" sz="1200" b="0" i="1" strike="noStrike">
              <a:solidFill>
                <a:srgbClr val="000000"/>
              </a:solidFill>
              <a:latin typeface="Times New Roman"/>
              <a:cs typeface="Times New Roman"/>
            </a:rPr>
            <a:t>ikke</a:t>
          </a:r>
          <a:r>
            <a:rPr lang="en-US" sz="1200" b="0" i="0" strike="noStrike">
              <a:solidFill>
                <a:srgbClr val="000000"/>
              </a:solidFill>
              <a:latin typeface="Times New Roman"/>
              <a:cs typeface="Times New Roman"/>
            </a:rPr>
            <a:t> de skader som ennå ikke er meldt, j.fr. definisjonen av anslått erstatning. I antall skader inngår også såkalte </a:t>
          </a:r>
          <a:r>
            <a:rPr lang="en-US" sz="1200" b="0" i="1" strike="noStrike">
              <a:solidFill>
                <a:srgbClr val="000000"/>
              </a:solidFill>
              <a:latin typeface="Times New Roman"/>
              <a:cs typeface="Times New Roman"/>
            </a:rPr>
            <a:t>nullskader.</a:t>
          </a: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a:p>
          <a:pPr algn="l" rtl="0">
            <a:defRPr sz="1000"/>
          </a:pPr>
          <a:r>
            <a:rPr lang="en-US" sz="1200" b="0" i="1" strike="noStrike">
              <a:solidFill>
                <a:srgbClr val="000000"/>
              </a:solidFill>
              <a:latin typeface="Times New Roman"/>
              <a:cs typeface="Times New Roman"/>
            </a:rPr>
            <a:t>Gjennomsnittsskade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Vi gjør oppmerksom på at siden tallene for antall anmeldte skader og anslåtte erstatninger har ulik tidsavgrensning er de ikke direkte sammenlignbare. En nøyaktig beregning av gjennomsnittsskaden kan derfor ikke gjøres ut fra dette materialet. Spesielt gjelder dette ”langhalede” bransjer som yrkesskade og personskade motorvogn.</a:t>
          </a:r>
        </a:p>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7</xdr:col>
      <xdr:colOff>104775</xdr:colOff>
      <xdr:row>4</xdr:row>
      <xdr:rowOff>96437</xdr:rowOff>
    </xdr:from>
    <xdr:to>
      <xdr:col>10</xdr:col>
      <xdr:colOff>371475</xdr:colOff>
      <xdr:row>50</xdr:row>
      <xdr:rowOff>152518</xdr:rowOff>
    </xdr:to>
    <xdr:sp macro="" textlink="">
      <xdr:nvSpPr>
        <xdr:cNvPr id="6151" name="Text Box 7">
          <a:extLst>
            <a:ext uri="{FF2B5EF4-FFF2-40B4-BE49-F238E27FC236}">
              <a16:creationId xmlns:a16="http://schemas.microsoft.com/office/drawing/2014/main" id="{00000000-0008-0000-1600-000007180000}"/>
            </a:ext>
          </a:extLst>
        </xdr:cNvPr>
        <xdr:cNvSpPr txBox="1">
          <a:spLocks noChangeArrowheads="1"/>
        </xdr:cNvSpPr>
      </xdr:nvSpPr>
      <xdr:spPr bwMode="auto">
        <a:xfrm>
          <a:off x="5629275" y="601262"/>
          <a:ext cx="2552700" cy="9257231"/>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0" i="1" strike="noStrike">
              <a:solidFill>
                <a:srgbClr val="000000"/>
              </a:solidFill>
              <a:latin typeface="Times New Roman"/>
              <a:cs typeface="Times New Roman"/>
            </a:rPr>
            <a:t>Framskriving</a:t>
          </a:r>
        </a:p>
        <a:p>
          <a:pPr algn="l" rtl="0">
            <a:defRPr sz="1000"/>
          </a:pPr>
          <a:r>
            <a:rPr lang="en-US" sz="1200" b="0" i="0" strike="noStrike">
              <a:solidFill>
                <a:srgbClr val="000000"/>
              </a:solidFill>
              <a:latin typeface="Times New Roman"/>
              <a:cs typeface="Times New Roman"/>
            </a:rPr>
            <a:t>I rapporten for 1., 2. og 3. kvartal gis det en framskriving av antall skader og anslått erstatning for inneværende skadeår. Alle slike tall er merket med *. Framskrivingen gir bare uttrykk for hva årsresultatet blir om den gjenværende del av året utvikler seg  på samme måte som de to foregående skadeår, gitt volumet for antall skader og anslått erstatning hittil i år. Framskrivingen blir derfor særlig sårbar hvis det er meldt storskader tidlig i året, eller ved andre spesielle hendelser som medfører uvanlige forsikringsår. Spesielt vil årene 2020 og 2021 (år med mange korona-tiltak), kunne inneholde «dårlige» framskrivings-grunnlag for hva som kan inntreffe resten av året, da disse årene sannsynligvis ikke vil følge «vanlig» utvikling, men utvikle seg i henhold til pandemiutviklingen og ulike tiltak fra Norges myndigheter. </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Usikkerhet i erstatningsanslagene</a:t>
          </a:r>
          <a:endParaRPr lang="en-US" sz="1200" b="0" i="0" strike="noStrike">
            <a:solidFill>
              <a:srgbClr val="000000"/>
            </a:solidFill>
            <a:latin typeface="Times New Roman"/>
            <a:cs typeface="Times New Roman"/>
          </a:endParaRPr>
        </a:p>
        <a:p>
          <a:pPr algn="l" rtl="0">
            <a:defRPr sz="1000"/>
          </a:pPr>
          <a:r>
            <a:rPr lang="en-US" sz="1200" b="0" i="0" strike="noStrike">
              <a:solidFill>
                <a:srgbClr val="000000"/>
              </a:solidFill>
              <a:latin typeface="Times New Roman"/>
              <a:cs typeface="Times New Roman"/>
            </a:rPr>
            <a:t>De anslåtte erstatningene tar høyde for skader som er inntruffet, men som ennå ikke er meldt selskapene. Videre er det usikkerhet i hva de skadesakene som ikke er ferdig oppgjort vil koste. Tidligere skadehistorikk m.m. brukes for å gjøre denne usikkerheten så liten som mulig, men spesielt for ”langhalet” forretning vil erstatningsanslagene variere over tid.</a:t>
          </a:r>
        </a:p>
        <a:p>
          <a:pPr algn="l" rtl="0">
            <a:defRPr sz="1000"/>
          </a:pPr>
          <a:endParaRPr lang="en-US" sz="1200" b="0" i="0" strike="noStrike">
            <a:solidFill>
              <a:srgbClr val="000000"/>
            </a:solidFill>
            <a:latin typeface="Times New Roman"/>
            <a:cs typeface="Times New Roman"/>
          </a:endParaRPr>
        </a:p>
        <a:p>
          <a:pPr algn="l" rtl="0">
            <a:defRPr sz="1000"/>
          </a:pPr>
          <a:r>
            <a:rPr lang="en-US" sz="1200" b="1" i="0" strike="noStrike">
              <a:solidFill>
                <a:srgbClr val="000000"/>
              </a:solidFill>
              <a:latin typeface="Times New Roman"/>
              <a:cs typeface="Times New Roman"/>
            </a:rPr>
            <a:t>Spesielle merknader</a:t>
          </a:r>
          <a:endParaRPr lang="en-US" sz="1200" b="0" i="0" strike="noStrike">
            <a:solidFill>
              <a:srgbClr val="000000"/>
            </a:solidFill>
            <a:latin typeface="Times New Roman"/>
            <a:cs typeface="Times New Roman"/>
          </a:endParaRPr>
        </a:p>
        <a:p>
          <a:pPr rtl="0"/>
          <a:r>
            <a:rPr lang="en-US" sz="1200" b="0" i="1" strike="noStrike">
              <a:solidFill>
                <a:srgbClr val="000000"/>
              </a:solidFill>
              <a:latin typeface="Times New Roman"/>
              <a:ea typeface="+mn-ea"/>
              <a:cs typeface="Times New Roman"/>
            </a:rPr>
            <a:t>Brann</a:t>
          </a:r>
        </a:p>
        <a:p>
          <a:pPr rtl="0"/>
          <a:r>
            <a:rPr lang="en-US" sz="1200" b="0" i="0" strike="noStrike">
              <a:solidFill>
                <a:srgbClr val="000000"/>
              </a:solidFill>
              <a:latin typeface="Times New Roman"/>
              <a:ea typeface="+mn-ea"/>
              <a:cs typeface="Times New Roman"/>
            </a:rPr>
            <a:t>Ved å summere brann-tallene fra de to Brann-kombinerte bransjene vil totalen bli forskjellig fra Brannstatistikken utgitt av Finans Norge (BRASK). Det henvises til den statistikken hvis totale skadetall for hele markedet skal benyttes. </a:t>
          </a:r>
          <a:endParaRPr lang="nb-NO" sz="1200" b="0" i="0" strike="noStrike">
            <a:solidFill>
              <a:srgbClr val="000000"/>
            </a:solidFill>
            <a:latin typeface="Times New Roman"/>
            <a:ea typeface="+mn-ea"/>
            <a:cs typeface="Times New Roman"/>
          </a:endParaRPr>
        </a:p>
        <a:p>
          <a:pPr rtl="0"/>
          <a:endParaRPr lang="en-US" sz="1100" b="0" i="0">
            <a:latin typeface="+mn-lt"/>
            <a:ea typeface="+mn-ea"/>
            <a:cs typeface="+mn-cs"/>
          </a:endParaRPr>
        </a:p>
        <a:p>
          <a:pPr marL="0" indent="0" rtl="0"/>
          <a:r>
            <a:rPr lang="en-US" sz="1200" b="0" i="1" strike="noStrike">
              <a:solidFill>
                <a:srgbClr val="000000"/>
              </a:solidFill>
              <a:latin typeface="Times New Roman"/>
              <a:ea typeface="+mn-ea"/>
              <a:cs typeface="Times New Roman"/>
            </a:rPr>
            <a:t>Yrkesskadeforsikring</a:t>
          </a:r>
        </a:p>
        <a:p>
          <a:pPr rtl="0"/>
          <a:r>
            <a:rPr lang="en-US" sz="1200" b="0" i="0" strike="noStrike">
              <a:solidFill>
                <a:srgbClr val="000000"/>
              </a:solidFill>
              <a:latin typeface="Times New Roman"/>
              <a:ea typeface="+mn-ea"/>
              <a:cs typeface="Times New Roman"/>
            </a:rPr>
            <a:t>Her vises yrkesskader etter lov om yrkesskadeforsikring. Tilleggsdekninger rapporteres under trygghetsforsikring.</a:t>
          </a:r>
          <a:endParaRPr lang="nb-NO" sz="1200" b="0" i="0" strike="noStrike">
            <a:solidFill>
              <a:srgbClr val="000000"/>
            </a:solidFill>
            <a:latin typeface="Times New Roman"/>
            <a:ea typeface="+mn-ea"/>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twoCellAnchor>
  <xdr:twoCellAnchor>
    <xdr:from>
      <xdr:col>10</xdr:col>
      <xdr:colOff>454823</xdr:colOff>
      <xdr:row>4</xdr:row>
      <xdr:rowOff>66675</xdr:rowOff>
    </xdr:from>
    <xdr:to>
      <xdr:col>13</xdr:col>
      <xdr:colOff>721523</xdr:colOff>
      <xdr:row>50</xdr:row>
      <xdr:rowOff>133350</xdr:rowOff>
    </xdr:to>
    <xdr:sp macro="" textlink="">
      <xdr:nvSpPr>
        <xdr:cNvPr id="6152" name="Text Box 8">
          <a:extLst>
            <a:ext uri="{FF2B5EF4-FFF2-40B4-BE49-F238E27FC236}">
              <a16:creationId xmlns:a16="http://schemas.microsoft.com/office/drawing/2014/main" id="{00000000-0008-0000-1600-000008180000}"/>
            </a:ext>
          </a:extLst>
        </xdr:cNvPr>
        <xdr:cNvSpPr txBox="1">
          <a:spLocks noChangeArrowheads="1"/>
        </xdr:cNvSpPr>
      </xdr:nvSpPr>
      <xdr:spPr bwMode="auto">
        <a:xfrm>
          <a:off x="8205792" y="578644"/>
          <a:ext cx="2552700" cy="9377362"/>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endParaRPr lang="en-US" sz="1200" b="0" i="0" strike="noStrike">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vartalstatistikkene/Premiestatistikk/Rapport/premiestatistikk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side "/>
      <sheetName val="Innhold"/>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Tab16"/>
      <sheetName val="Tab17"/>
      <sheetName val="Tab18"/>
      <sheetName val="DATA_11"/>
      <sheetName val="DATA_12"/>
      <sheetName val="DATA_21"/>
      <sheetName val="DATA_31"/>
      <sheetName val="DATA_32"/>
      <sheetName val="DATA_41"/>
      <sheetName val="DATA_42"/>
      <sheetName val="DATA_51"/>
      <sheetName val="DATA_52"/>
      <sheetName val="DATA_61"/>
      <sheetName val="DATA_62"/>
      <sheetName val="DATA_63"/>
      <sheetName val="DATA_64"/>
      <sheetName val="DATA_71"/>
      <sheetName val="DATA_72"/>
      <sheetName val="DATA_81"/>
      <sheetName val="DATA_82"/>
      <sheetName val="DATA_91"/>
      <sheetName val="DATA_92"/>
      <sheetName val="DATA_93"/>
      <sheetName val="DATA_B1"/>
      <sheetName val="DATA_B2"/>
      <sheetName val="DATA_K1"/>
      <sheetName val="DATA_K2"/>
      <sheetName val="DATA_M1"/>
      <sheetName val="DATA_M2"/>
      <sheetName val="Forside"/>
      <sheetName val="DATA_P1"/>
      <sheetName val="DATA_P2"/>
    </sheetNames>
    <sheetDataSet>
      <sheetData sheetId="0"/>
      <sheetData sheetId="1"/>
      <sheetData sheetId="2"/>
      <sheetData sheetId="3"/>
      <sheetData sheetId="4"/>
      <sheetData sheetId="5"/>
      <sheetData sheetId="6">
        <row r="6">
          <cell r="B6" t="str">
            <v>31.12.2011</v>
          </cell>
          <cell r="C6" t="str">
            <v>31.12.2012</v>
          </cell>
          <cell r="D6" t="str">
            <v>31.12.2013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J57"/>
  <sheetViews>
    <sheetView showGridLines="0" showRowColHeaders="0" tabSelected="1" zoomScale="65" zoomScaleNormal="65" zoomScaleSheetLayoutView="100" workbookViewId="0">
      <selection activeCell="E89" sqref="E89"/>
    </sheetView>
  </sheetViews>
  <sheetFormatPr defaultColWidth="11.44140625" defaultRowHeight="13.2" x14ac:dyDescent="0.25"/>
  <cols>
    <col min="1" max="1" width="16.21875" style="137" customWidth="1"/>
    <col min="2" max="4" width="11.44140625" style="137"/>
    <col min="5" max="5" width="14.21875" style="137" bestFit="1" customWidth="1"/>
    <col min="6" max="7" width="11.44140625" style="137"/>
    <col min="8" max="8" width="13.44140625" style="137" customWidth="1"/>
    <col min="9" max="9" width="11.44140625" style="137"/>
    <col min="10" max="10" width="13.44140625" style="137" bestFit="1" customWidth="1"/>
    <col min="11" max="256" width="11.44140625" style="137"/>
    <col min="257" max="257" width="16.21875" style="137" customWidth="1"/>
    <col min="258" max="260" width="11.44140625" style="137"/>
    <col min="261" max="261" width="14.21875" style="137" bestFit="1" customWidth="1"/>
    <col min="262" max="263" width="11.44140625" style="137"/>
    <col min="264" max="264" width="13.44140625" style="137" customWidth="1"/>
    <col min="265" max="265" width="11.44140625" style="137"/>
    <col min="266" max="266" width="13.44140625" style="137" bestFit="1" customWidth="1"/>
    <col min="267" max="512" width="11.44140625" style="137"/>
    <col min="513" max="513" width="16.21875" style="137" customWidth="1"/>
    <col min="514" max="516" width="11.44140625" style="137"/>
    <col min="517" max="517" width="14.21875" style="137" bestFit="1" customWidth="1"/>
    <col min="518" max="519" width="11.44140625" style="137"/>
    <col min="520" max="520" width="13.44140625" style="137" customWidth="1"/>
    <col min="521" max="521" width="11.44140625" style="137"/>
    <col min="522" max="522" width="13.44140625" style="137" bestFit="1" customWidth="1"/>
    <col min="523" max="768" width="11.44140625" style="137"/>
    <col min="769" max="769" width="16.21875" style="137" customWidth="1"/>
    <col min="770" max="772" width="11.44140625" style="137"/>
    <col min="773" max="773" width="14.21875" style="137" bestFit="1" customWidth="1"/>
    <col min="774" max="775" width="11.44140625" style="137"/>
    <col min="776" max="776" width="13.44140625" style="137" customWidth="1"/>
    <col min="777" max="777" width="11.44140625" style="137"/>
    <col min="778" max="778" width="13.44140625" style="137" bestFit="1" customWidth="1"/>
    <col min="779" max="1024" width="11.44140625" style="137"/>
    <col min="1025" max="1025" width="16.21875" style="137" customWidth="1"/>
    <col min="1026" max="1028" width="11.44140625" style="137"/>
    <col min="1029" max="1029" width="14.21875" style="137" bestFit="1" customWidth="1"/>
    <col min="1030" max="1031" width="11.44140625" style="137"/>
    <col min="1032" max="1032" width="13.44140625" style="137" customWidth="1"/>
    <col min="1033" max="1033" width="11.44140625" style="137"/>
    <col min="1034" max="1034" width="13.44140625" style="137" bestFit="1" customWidth="1"/>
    <col min="1035" max="1280" width="11.44140625" style="137"/>
    <col min="1281" max="1281" width="16.21875" style="137" customWidth="1"/>
    <col min="1282" max="1284" width="11.44140625" style="137"/>
    <col min="1285" max="1285" width="14.21875" style="137" bestFit="1" customWidth="1"/>
    <col min="1286" max="1287" width="11.44140625" style="137"/>
    <col min="1288" max="1288" width="13.44140625" style="137" customWidth="1"/>
    <col min="1289" max="1289" width="11.44140625" style="137"/>
    <col min="1290" max="1290" width="13.44140625" style="137" bestFit="1" customWidth="1"/>
    <col min="1291" max="1536" width="11.44140625" style="137"/>
    <col min="1537" max="1537" width="16.21875" style="137" customWidth="1"/>
    <col min="1538" max="1540" width="11.44140625" style="137"/>
    <col min="1541" max="1541" width="14.21875" style="137" bestFit="1" customWidth="1"/>
    <col min="1542" max="1543" width="11.44140625" style="137"/>
    <col min="1544" max="1544" width="13.44140625" style="137" customWidth="1"/>
    <col min="1545" max="1545" width="11.44140625" style="137"/>
    <col min="1546" max="1546" width="13.44140625" style="137" bestFit="1" customWidth="1"/>
    <col min="1547" max="1792" width="11.44140625" style="137"/>
    <col min="1793" max="1793" width="16.21875" style="137" customWidth="1"/>
    <col min="1794" max="1796" width="11.44140625" style="137"/>
    <col min="1797" max="1797" width="14.21875" style="137" bestFit="1" customWidth="1"/>
    <col min="1798" max="1799" width="11.44140625" style="137"/>
    <col min="1800" max="1800" width="13.44140625" style="137" customWidth="1"/>
    <col min="1801" max="1801" width="11.44140625" style="137"/>
    <col min="1802" max="1802" width="13.44140625" style="137" bestFit="1" customWidth="1"/>
    <col min="1803" max="2048" width="11.44140625" style="137"/>
    <col min="2049" max="2049" width="16.21875" style="137" customWidth="1"/>
    <col min="2050" max="2052" width="11.44140625" style="137"/>
    <col min="2053" max="2053" width="14.21875" style="137" bestFit="1" customWidth="1"/>
    <col min="2054" max="2055" width="11.44140625" style="137"/>
    <col min="2056" max="2056" width="13.44140625" style="137" customWidth="1"/>
    <col min="2057" max="2057" width="11.44140625" style="137"/>
    <col min="2058" max="2058" width="13.44140625" style="137" bestFit="1" customWidth="1"/>
    <col min="2059" max="2304" width="11.44140625" style="137"/>
    <col min="2305" max="2305" width="16.21875" style="137" customWidth="1"/>
    <col min="2306" max="2308" width="11.44140625" style="137"/>
    <col min="2309" max="2309" width="14.21875" style="137" bestFit="1" customWidth="1"/>
    <col min="2310" max="2311" width="11.44140625" style="137"/>
    <col min="2312" max="2312" width="13.44140625" style="137" customWidth="1"/>
    <col min="2313" max="2313" width="11.44140625" style="137"/>
    <col min="2314" max="2314" width="13.44140625" style="137" bestFit="1" customWidth="1"/>
    <col min="2315" max="2560" width="11.44140625" style="137"/>
    <col min="2561" max="2561" width="16.21875" style="137" customWidth="1"/>
    <col min="2562" max="2564" width="11.44140625" style="137"/>
    <col min="2565" max="2565" width="14.21875" style="137" bestFit="1" customWidth="1"/>
    <col min="2566" max="2567" width="11.44140625" style="137"/>
    <col min="2568" max="2568" width="13.44140625" style="137" customWidth="1"/>
    <col min="2569" max="2569" width="11.44140625" style="137"/>
    <col min="2570" max="2570" width="13.44140625" style="137" bestFit="1" customWidth="1"/>
    <col min="2571" max="2816" width="11.44140625" style="137"/>
    <col min="2817" max="2817" width="16.21875" style="137" customWidth="1"/>
    <col min="2818" max="2820" width="11.44140625" style="137"/>
    <col min="2821" max="2821" width="14.21875" style="137" bestFit="1" customWidth="1"/>
    <col min="2822" max="2823" width="11.44140625" style="137"/>
    <col min="2824" max="2824" width="13.44140625" style="137" customWidth="1"/>
    <col min="2825" max="2825" width="11.44140625" style="137"/>
    <col min="2826" max="2826" width="13.44140625" style="137" bestFit="1" customWidth="1"/>
    <col min="2827" max="3072" width="11.44140625" style="137"/>
    <col min="3073" max="3073" width="16.21875" style="137" customWidth="1"/>
    <col min="3074" max="3076" width="11.44140625" style="137"/>
    <col min="3077" max="3077" width="14.21875" style="137" bestFit="1" customWidth="1"/>
    <col min="3078" max="3079" width="11.44140625" style="137"/>
    <col min="3080" max="3080" width="13.44140625" style="137" customWidth="1"/>
    <col min="3081" max="3081" width="11.44140625" style="137"/>
    <col min="3082" max="3082" width="13.44140625" style="137" bestFit="1" customWidth="1"/>
    <col min="3083" max="3328" width="11.44140625" style="137"/>
    <col min="3329" max="3329" width="16.21875" style="137" customWidth="1"/>
    <col min="3330" max="3332" width="11.44140625" style="137"/>
    <col min="3333" max="3333" width="14.21875" style="137" bestFit="1" customWidth="1"/>
    <col min="3334" max="3335" width="11.44140625" style="137"/>
    <col min="3336" max="3336" width="13.44140625" style="137" customWidth="1"/>
    <col min="3337" max="3337" width="11.44140625" style="137"/>
    <col min="3338" max="3338" width="13.44140625" style="137" bestFit="1" customWidth="1"/>
    <col min="3339" max="3584" width="11.44140625" style="137"/>
    <col min="3585" max="3585" width="16.21875" style="137" customWidth="1"/>
    <col min="3586" max="3588" width="11.44140625" style="137"/>
    <col min="3589" max="3589" width="14.21875" style="137" bestFit="1" customWidth="1"/>
    <col min="3590" max="3591" width="11.44140625" style="137"/>
    <col min="3592" max="3592" width="13.44140625" style="137" customWidth="1"/>
    <col min="3593" max="3593" width="11.44140625" style="137"/>
    <col min="3594" max="3594" width="13.44140625" style="137" bestFit="1" customWidth="1"/>
    <col min="3595" max="3840" width="11.44140625" style="137"/>
    <col min="3841" max="3841" width="16.21875" style="137" customWidth="1"/>
    <col min="3842" max="3844" width="11.44140625" style="137"/>
    <col min="3845" max="3845" width="14.21875" style="137" bestFit="1" customWidth="1"/>
    <col min="3846" max="3847" width="11.44140625" style="137"/>
    <col min="3848" max="3848" width="13.44140625" style="137" customWidth="1"/>
    <col min="3849" max="3849" width="11.44140625" style="137"/>
    <col min="3850" max="3850" width="13.44140625" style="137" bestFit="1" customWidth="1"/>
    <col min="3851" max="4096" width="11.44140625" style="137"/>
    <col min="4097" max="4097" width="16.21875" style="137" customWidth="1"/>
    <col min="4098" max="4100" width="11.44140625" style="137"/>
    <col min="4101" max="4101" width="14.21875" style="137" bestFit="1" customWidth="1"/>
    <col min="4102" max="4103" width="11.44140625" style="137"/>
    <col min="4104" max="4104" width="13.44140625" style="137" customWidth="1"/>
    <col min="4105" max="4105" width="11.44140625" style="137"/>
    <col min="4106" max="4106" width="13.44140625" style="137" bestFit="1" customWidth="1"/>
    <col min="4107" max="4352" width="11.44140625" style="137"/>
    <col min="4353" max="4353" width="16.21875" style="137" customWidth="1"/>
    <col min="4354" max="4356" width="11.44140625" style="137"/>
    <col min="4357" max="4357" width="14.21875" style="137" bestFit="1" customWidth="1"/>
    <col min="4358" max="4359" width="11.44140625" style="137"/>
    <col min="4360" max="4360" width="13.44140625" style="137" customWidth="1"/>
    <col min="4361" max="4361" width="11.44140625" style="137"/>
    <col min="4362" max="4362" width="13.44140625" style="137" bestFit="1" customWidth="1"/>
    <col min="4363" max="4608" width="11.44140625" style="137"/>
    <col min="4609" max="4609" width="16.21875" style="137" customWidth="1"/>
    <col min="4610" max="4612" width="11.44140625" style="137"/>
    <col min="4613" max="4613" width="14.21875" style="137" bestFit="1" customWidth="1"/>
    <col min="4614" max="4615" width="11.44140625" style="137"/>
    <col min="4616" max="4616" width="13.44140625" style="137" customWidth="1"/>
    <col min="4617" max="4617" width="11.44140625" style="137"/>
    <col min="4618" max="4618" width="13.44140625" style="137" bestFit="1" customWidth="1"/>
    <col min="4619" max="4864" width="11.44140625" style="137"/>
    <col min="4865" max="4865" width="16.21875" style="137" customWidth="1"/>
    <col min="4866" max="4868" width="11.44140625" style="137"/>
    <col min="4869" max="4869" width="14.21875" style="137" bestFit="1" customWidth="1"/>
    <col min="4870" max="4871" width="11.44140625" style="137"/>
    <col min="4872" max="4872" width="13.44140625" style="137" customWidth="1"/>
    <col min="4873" max="4873" width="11.44140625" style="137"/>
    <col min="4874" max="4874" width="13.44140625" style="137" bestFit="1" customWidth="1"/>
    <col min="4875" max="5120" width="11.44140625" style="137"/>
    <col min="5121" max="5121" width="16.21875" style="137" customWidth="1"/>
    <col min="5122" max="5124" width="11.44140625" style="137"/>
    <col min="5125" max="5125" width="14.21875" style="137" bestFit="1" customWidth="1"/>
    <col min="5126" max="5127" width="11.44140625" style="137"/>
    <col min="5128" max="5128" width="13.44140625" style="137" customWidth="1"/>
    <col min="5129" max="5129" width="11.44140625" style="137"/>
    <col min="5130" max="5130" width="13.44140625" style="137" bestFit="1" customWidth="1"/>
    <col min="5131" max="5376" width="11.44140625" style="137"/>
    <col min="5377" max="5377" width="16.21875" style="137" customWidth="1"/>
    <col min="5378" max="5380" width="11.44140625" style="137"/>
    <col min="5381" max="5381" width="14.21875" style="137" bestFit="1" customWidth="1"/>
    <col min="5382" max="5383" width="11.44140625" style="137"/>
    <col min="5384" max="5384" width="13.44140625" style="137" customWidth="1"/>
    <col min="5385" max="5385" width="11.44140625" style="137"/>
    <col min="5386" max="5386" width="13.44140625" style="137" bestFit="1" customWidth="1"/>
    <col min="5387" max="5632" width="11.44140625" style="137"/>
    <col min="5633" max="5633" width="16.21875" style="137" customWidth="1"/>
    <col min="5634" max="5636" width="11.44140625" style="137"/>
    <col min="5637" max="5637" width="14.21875" style="137" bestFit="1" customWidth="1"/>
    <col min="5638" max="5639" width="11.44140625" style="137"/>
    <col min="5640" max="5640" width="13.44140625" style="137" customWidth="1"/>
    <col min="5641" max="5641" width="11.44140625" style="137"/>
    <col min="5642" max="5642" width="13.44140625" style="137" bestFit="1" customWidth="1"/>
    <col min="5643" max="5888" width="11.44140625" style="137"/>
    <col min="5889" max="5889" width="16.21875" style="137" customWidth="1"/>
    <col min="5890" max="5892" width="11.44140625" style="137"/>
    <col min="5893" max="5893" width="14.21875" style="137" bestFit="1" customWidth="1"/>
    <col min="5894" max="5895" width="11.44140625" style="137"/>
    <col min="5896" max="5896" width="13.44140625" style="137" customWidth="1"/>
    <col min="5897" max="5897" width="11.44140625" style="137"/>
    <col min="5898" max="5898" width="13.44140625" style="137" bestFit="1" customWidth="1"/>
    <col min="5899" max="6144" width="11.44140625" style="137"/>
    <col min="6145" max="6145" width="16.21875" style="137" customWidth="1"/>
    <col min="6146" max="6148" width="11.44140625" style="137"/>
    <col min="6149" max="6149" width="14.21875" style="137" bestFit="1" customWidth="1"/>
    <col min="6150" max="6151" width="11.44140625" style="137"/>
    <col min="6152" max="6152" width="13.44140625" style="137" customWidth="1"/>
    <col min="6153" max="6153" width="11.44140625" style="137"/>
    <col min="6154" max="6154" width="13.44140625" style="137" bestFit="1" customWidth="1"/>
    <col min="6155" max="6400" width="11.44140625" style="137"/>
    <col min="6401" max="6401" width="16.21875" style="137" customWidth="1"/>
    <col min="6402" max="6404" width="11.44140625" style="137"/>
    <col min="6405" max="6405" width="14.21875" style="137" bestFit="1" customWidth="1"/>
    <col min="6406" max="6407" width="11.44140625" style="137"/>
    <col min="6408" max="6408" width="13.44140625" style="137" customWidth="1"/>
    <col min="6409" max="6409" width="11.44140625" style="137"/>
    <col min="6410" max="6410" width="13.44140625" style="137" bestFit="1" customWidth="1"/>
    <col min="6411" max="6656" width="11.44140625" style="137"/>
    <col min="6657" max="6657" width="16.21875" style="137" customWidth="1"/>
    <col min="6658" max="6660" width="11.44140625" style="137"/>
    <col min="6661" max="6661" width="14.21875" style="137" bestFit="1" customWidth="1"/>
    <col min="6662" max="6663" width="11.44140625" style="137"/>
    <col min="6664" max="6664" width="13.44140625" style="137" customWidth="1"/>
    <col min="6665" max="6665" width="11.44140625" style="137"/>
    <col min="6666" max="6666" width="13.44140625" style="137" bestFit="1" customWidth="1"/>
    <col min="6667" max="6912" width="11.44140625" style="137"/>
    <col min="6913" max="6913" width="16.21875" style="137" customWidth="1"/>
    <col min="6914" max="6916" width="11.44140625" style="137"/>
    <col min="6917" max="6917" width="14.21875" style="137" bestFit="1" customWidth="1"/>
    <col min="6918" max="6919" width="11.44140625" style="137"/>
    <col min="6920" max="6920" width="13.44140625" style="137" customWidth="1"/>
    <col min="6921" max="6921" width="11.44140625" style="137"/>
    <col min="6922" max="6922" width="13.44140625" style="137" bestFit="1" customWidth="1"/>
    <col min="6923" max="7168" width="11.44140625" style="137"/>
    <col min="7169" max="7169" width="16.21875" style="137" customWidth="1"/>
    <col min="7170" max="7172" width="11.44140625" style="137"/>
    <col min="7173" max="7173" width="14.21875" style="137" bestFit="1" customWidth="1"/>
    <col min="7174" max="7175" width="11.44140625" style="137"/>
    <col min="7176" max="7176" width="13.44140625" style="137" customWidth="1"/>
    <col min="7177" max="7177" width="11.44140625" style="137"/>
    <col min="7178" max="7178" width="13.44140625" style="137" bestFit="1" customWidth="1"/>
    <col min="7179" max="7424" width="11.44140625" style="137"/>
    <col min="7425" max="7425" width="16.21875" style="137" customWidth="1"/>
    <col min="7426" max="7428" width="11.44140625" style="137"/>
    <col min="7429" max="7429" width="14.21875" style="137" bestFit="1" customWidth="1"/>
    <col min="7430" max="7431" width="11.44140625" style="137"/>
    <col min="7432" max="7432" width="13.44140625" style="137" customWidth="1"/>
    <col min="7433" max="7433" width="11.44140625" style="137"/>
    <col min="7434" max="7434" width="13.44140625" style="137" bestFit="1" customWidth="1"/>
    <col min="7435" max="7680" width="11.44140625" style="137"/>
    <col min="7681" max="7681" width="16.21875" style="137" customWidth="1"/>
    <col min="7682" max="7684" width="11.44140625" style="137"/>
    <col min="7685" max="7685" width="14.21875" style="137" bestFit="1" customWidth="1"/>
    <col min="7686" max="7687" width="11.44140625" style="137"/>
    <col min="7688" max="7688" width="13.44140625" style="137" customWidth="1"/>
    <col min="7689" max="7689" width="11.44140625" style="137"/>
    <col min="7690" max="7690" width="13.44140625" style="137" bestFit="1" customWidth="1"/>
    <col min="7691" max="7936" width="11.44140625" style="137"/>
    <col min="7937" max="7937" width="16.21875" style="137" customWidth="1"/>
    <col min="7938" max="7940" width="11.44140625" style="137"/>
    <col min="7941" max="7941" width="14.21875" style="137" bestFit="1" customWidth="1"/>
    <col min="7942" max="7943" width="11.44140625" style="137"/>
    <col min="7944" max="7944" width="13.44140625" style="137" customWidth="1"/>
    <col min="7945" max="7945" width="11.44140625" style="137"/>
    <col min="7946" max="7946" width="13.44140625" style="137" bestFit="1" customWidth="1"/>
    <col min="7947" max="8192" width="11.44140625" style="137"/>
    <col min="8193" max="8193" width="16.21875" style="137" customWidth="1"/>
    <col min="8194" max="8196" width="11.44140625" style="137"/>
    <col min="8197" max="8197" width="14.21875" style="137" bestFit="1" customWidth="1"/>
    <col min="8198" max="8199" width="11.44140625" style="137"/>
    <col min="8200" max="8200" width="13.44140625" style="137" customWidth="1"/>
    <col min="8201" max="8201" width="11.44140625" style="137"/>
    <col min="8202" max="8202" width="13.44140625" style="137" bestFit="1" customWidth="1"/>
    <col min="8203" max="8448" width="11.44140625" style="137"/>
    <col min="8449" max="8449" width="16.21875" style="137" customWidth="1"/>
    <col min="8450" max="8452" width="11.44140625" style="137"/>
    <col min="8453" max="8453" width="14.21875" style="137" bestFit="1" customWidth="1"/>
    <col min="8454" max="8455" width="11.44140625" style="137"/>
    <col min="8456" max="8456" width="13.44140625" style="137" customWidth="1"/>
    <col min="8457" max="8457" width="11.44140625" style="137"/>
    <col min="8458" max="8458" width="13.44140625" style="137" bestFit="1" customWidth="1"/>
    <col min="8459" max="8704" width="11.44140625" style="137"/>
    <col min="8705" max="8705" width="16.21875" style="137" customWidth="1"/>
    <col min="8706" max="8708" width="11.44140625" style="137"/>
    <col min="8709" max="8709" width="14.21875" style="137" bestFit="1" customWidth="1"/>
    <col min="8710" max="8711" width="11.44140625" style="137"/>
    <col min="8712" max="8712" width="13.44140625" style="137" customWidth="1"/>
    <col min="8713" max="8713" width="11.44140625" style="137"/>
    <col min="8714" max="8714" width="13.44140625" style="137" bestFit="1" customWidth="1"/>
    <col min="8715" max="8960" width="11.44140625" style="137"/>
    <col min="8961" max="8961" width="16.21875" style="137" customWidth="1"/>
    <col min="8962" max="8964" width="11.44140625" style="137"/>
    <col min="8965" max="8965" width="14.21875" style="137" bestFit="1" customWidth="1"/>
    <col min="8966" max="8967" width="11.44140625" style="137"/>
    <col min="8968" max="8968" width="13.44140625" style="137" customWidth="1"/>
    <col min="8969" max="8969" width="11.44140625" style="137"/>
    <col min="8970" max="8970" width="13.44140625" style="137" bestFit="1" customWidth="1"/>
    <col min="8971" max="9216" width="11.44140625" style="137"/>
    <col min="9217" max="9217" width="16.21875" style="137" customWidth="1"/>
    <col min="9218" max="9220" width="11.44140625" style="137"/>
    <col min="9221" max="9221" width="14.21875" style="137" bestFit="1" customWidth="1"/>
    <col min="9222" max="9223" width="11.44140625" style="137"/>
    <col min="9224" max="9224" width="13.44140625" style="137" customWidth="1"/>
    <col min="9225" max="9225" width="11.44140625" style="137"/>
    <col min="9226" max="9226" width="13.44140625" style="137" bestFit="1" customWidth="1"/>
    <col min="9227" max="9472" width="11.44140625" style="137"/>
    <col min="9473" max="9473" width="16.21875" style="137" customWidth="1"/>
    <col min="9474" max="9476" width="11.44140625" style="137"/>
    <col min="9477" max="9477" width="14.21875" style="137" bestFit="1" customWidth="1"/>
    <col min="9478" max="9479" width="11.44140625" style="137"/>
    <col min="9480" max="9480" width="13.44140625" style="137" customWidth="1"/>
    <col min="9481" max="9481" width="11.44140625" style="137"/>
    <col min="9482" max="9482" width="13.44140625" style="137" bestFit="1" customWidth="1"/>
    <col min="9483" max="9728" width="11.44140625" style="137"/>
    <col min="9729" max="9729" width="16.21875" style="137" customWidth="1"/>
    <col min="9730" max="9732" width="11.44140625" style="137"/>
    <col min="9733" max="9733" width="14.21875" style="137" bestFit="1" customWidth="1"/>
    <col min="9734" max="9735" width="11.44140625" style="137"/>
    <col min="9736" max="9736" width="13.44140625" style="137" customWidth="1"/>
    <col min="9737" max="9737" width="11.44140625" style="137"/>
    <col min="9738" max="9738" width="13.44140625" style="137" bestFit="1" customWidth="1"/>
    <col min="9739" max="9984" width="11.44140625" style="137"/>
    <col min="9985" max="9985" width="16.21875" style="137" customWidth="1"/>
    <col min="9986" max="9988" width="11.44140625" style="137"/>
    <col min="9989" max="9989" width="14.21875" style="137" bestFit="1" customWidth="1"/>
    <col min="9990" max="9991" width="11.44140625" style="137"/>
    <col min="9992" max="9992" width="13.44140625" style="137" customWidth="1"/>
    <col min="9993" max="9993" width="11.44140625" style="137"/>
    <col min="9994" max="9994" width="13.44140625" style="137" bestFit="1" customWidth="1"/>
    <col min="9995" max="10240" width="11.44140625" style="137"/>
    <col min="10241" max="10241" width="16.21875" style="137" customWidth="1"/>
    <col min="10242" max="10244" width="11.44140625" style="137"/>
    <col min="10245" max="10245" width="14.21875" style="137" bestFit="1" customWidth="1"/>
    <col min="10246" max="10247" width="11.44140625" style="137"/>
    <col min="10248" max="10248" width="13.44140625" style="137" customWidth="1"/>
    <col min="10249" max="10249" width="11.44140625" style="137"/>
    <col min="10250" max="10250" width="13.44140625" style="137" bestFit="1" customWidth="1"/>
    <col min="10251" max="10496" width="11.44140625" style="137"/>
    <col min="10497" max="10497" width="16.21875" style="137" customWidth="1"/>
    <col min="10498" max="10500" width="11.44140625" style="137"/>
    <col min="10501" max="10501" width="14.21875" style="137" bestFit="1" customWidth="1"/>
    <col min="10502" max="10503" width="11.44140625" style="137"/>
    <col min="10504" max="10504" width="13.44140625" style="137" customWidth="1"/>
    <col min="10505" max="10505" width="11.44140625" style="137"/>
    <col min="10506" max="10506" width="13.44140625" style="137" bestFit="1" customWidth="1"/>
    <col min="10507" max="10752" width="11.44140625" style="137"/>
    <col min="10753" max="10753" width="16.21875" style="137" customWidth="1"/>
    <col min="10754" max="10756" width="11.44140625" style="137"/>
    <col min="10757" max="10757" width="14.21875" style="137" bestFit="1" customWidth="1"/>
    <col min="10758" max="10759" width="11.44140625" style="137"/>
    <col min="10760" max="10760" width="13.44140625" style="137" customWidth="1"/>
    <col min="10761" max="10761" width="11.44140625" style="137"/>
    <col min="10762" max="10762" width="13.44140625" style="137" bestFit="1" customWidth="1"/>
    <col min="10763" max="11008" width="11.44140625" style="137"/>
    <col min="11009" max="11009" width="16.21875" style="137" customWidth="1"/>
    <col min="11010" max="11012" width="11.44140625" style="137"/>
    <col min="11013" max="11013" width="14.21875" style="137" bestFit="1" customWidth="1"/>
    <col min="11014" max="11015" width="11.44140625" style="137"/>
    <col min="11016" max="11016" width="13.44140625" style="137" customWidth="1"/>
    <col min="11017" max="11017" width="11.44140625" style="137"/>
    <col min="11018" max="11018" width="13.44140625" style="137" bestFit="1" customWidth="1"/>
    <col min="11019" max="11264" width="11.44140625" style="137"/>
    <col min="11265" max="11265" width="16.21875" style="137" customWidth="1"/>
    <col min="11266" max="11268" width="11.44140625" style="137"/>
    <col min="11269" max="11269" width="14.21875" style="137" bestFit="1" customWidth="1"/>
    <col min="11270" max="11271" width="11.44140625" style="137"/>
    <col min="11272" max="11272" width="13.44140625" style="137" customWidth="1"/>
    <col min="11273" max="11273" width="11.44140625" style="137"/>
    <col min="11274" max="11274" width="13.44140625" style="137" bestFit="1" customWidth="1"/>
    <col min="11275" max="11520" width="11.44140625" style="137"/>
    <col min="11521" max="11521" width="16.21875" style="137" customWidth="1"/>
    <col min="11522" max="11524" width="11.44140625" style="137"/>
    <col min="11525" max="11525" width="14.21875" style="137" bestFit="1" customWidth="1"/>
    <col min="11526" max="11527" width="11.44140625" style="137"/>
    <col min="11528" max="11528" width="13.44140625" style="137" customWidth="1"/>
    <col min="11529" max="11529" width="11.44140625" style="137"/>
    <col min="11530" max="11530" width="13.44140625" style="137" bestFit="1" customWidth="1"/>
    <col min="11531" max="11776" width="11.44140625" style="137"/>
    <col min="11777" max="11777" width="16.21875" style="137" customWidth="1"/>
    <col min="11778" max="11780" width="11.44140625" style="137"/>
    <col min="11781" max="11781" width="14.21875" style="137" bestFit="1" customWidth="1"/>
    <col min="11782" max="11783" width="11.44140625" style="137"/>
    <col min="11784" max="11784" width="13.44140625" style="137" customWidth="1"/>
    <col min="11785" max="11785" width="11.44140625" style="137"/>
    <col min="11786" max="11786" width="13.44140625" style="137" bestFit="1" customWidth="1"/>
    <col min="11787" max="12032" width="11.44140625" style="137"/>
    <col min="12033" max="12033" width="16.21875" style="137" customWidth="1"/>
    <col min="12034" max="12036" width="11.44140625" style="137"/>
    <col min="12037" max="12037" width="14.21875" style="137" bestFit="1" customWidth="1"/>
    <col min="12038" max="12039" width="11.44140625" style="137"/>
    <col min="12040" max="12040" width="13.44140625" style="137" customWidth="1"/>
    <col min="12041" max="12041" width="11.44140625" style="137"/>
    <col min="12042" max="12042" width="13.44140625" style="137" bestFit="1" customWidth="1"/>
    <col min="12043" max="12288" width="11.44140625" style="137"/>
    <col min="12289" max="12289" width="16.21875" style="137" customWidth="1"/>
    <col min="12290" max="12292" width="11.44140625" style="137"/>
    <col min="12293" max="12293" width="14.21875" style="137" bestFit="1" customWidth="1"/>
    <col min="12294" max="12295" width="11.44140625" style="137"/>
    <col min="12296" max="12296" width="13.44140625" style="137" customWidth="1"/>
    <col min="12297" max="12297" width="11.44140625" style="137"/>
    <col min="12298" max="12298" width="13.44140625" style="137" bestFit="1" customWidth="1"/>
    <col min="12299" max="12544" width="11.44140625" style="137"/>
    <col min="12545" max="12545" width="16.21875" style="137" customWidth="1"/>
    <col min="12546" max="12548" width="11.44140625" style="137"/>
    <col min="12549" max="12549" width="14.21875" style="137" bestFit="1" customWidth="1"/>
    <col min="12550" max="12551" width="11.44140625" style="137"/>
    <col min="12552" max="12552" width="13.44140625" style="137" customWidth="1"/>
    <col min="12553" max="12553" width="11.44140625" style="137"/>
    <col min="12554" max="12554" width="13.44140625" style="137" bestFit="1" customWidth="1"/>
    <col min="12555" max="12800" width="11.44140625" style="137"/>
    <col min="12801" max="12801" width="16.21875" style="137" customWidth="1"/>
    <col min="12802" max="12804" width="11.44140625" style="137"/>
    <col min="12805" max="12805" width="14.21875" style="137" bestFit="1" customWidth="1"/>
    <col min="12806" max="12807" width="11.44140625" style="137"/>
    <col min="12808" max="12808" width="13.44140625" style="137" customWidth="1"/>
    <col min="12809" max="12809" width="11.44140625" style="137"/>
    <col min="12810" max="12810" width="13.44140625" style="137" bestFit="1" customWidth="1"/>
    <col min="12811" max="13056" width="11.44140625" style="137"/>
    <col min="13057" max="13057" width="16.21875" style="137" customWidth="1"/>
    <col min="13058" max="13060" width="11.44140625" style="137"/>
    <col min="13061" max="13061" width="14.21875" style="137" bestFit="1" customWidth="1"/>
    <col min="13062" max="13063" width="11.44140625" style="137"/>
    <col min="13064" max="13064" width="13.44140625" style="137" customWidth="1"/>
    <col min="13065" max="13065" width="11.44140625" style="137"/>
    <col min="13066" max="13066" width="13.44140625" style="137" bestFit="1" customWidth="1"/>
    <col min="13067" max="13312" width="11.44140625" style="137"/>
    <col min="13313" max="13313" width="16.21875" style="137" customWidth="1"/>
    <col min="13314" max="13316" width="11.44140625" style="137"/>
    <col min="13317" max="13317" width="14.21875" style="137" bestFit="1" customWidth="1"/>
    <col min="13318" max="13319" width="11.44140625" style="137"/>
    <col min="13320" max="13320" width="13.44140625" style="137" customWidth="1"/>
    <col min="13321" max="13321" width="11.44140625" style="137"/>
    <col min="13322" max="13322" width="13.44140625" style="137" bestFit="1" customWidth="1"/>
    <col min="13323" max="13568" width="11.44140625" style="137"/>
    <col min="13569" max="13569" width="16.21875" style="137" customWidth="1"/>
    <col min="13570" max="13572" width="11.44140625" style="137"/>
    <col min="13573" max="13573" width="14.21875" style="137" bestFit="1" customWidth="1"/>
    <col min="13574" max="13575" width="11.44140625" style="137"/>
    <col min="13576" max="13576" width="13.44140625" style="137" customWidth="1"/>
    <col min="13577" max="13577" width="11.44140625" style="137"/>
    <col min="13578" max="13578" width="13.44140625" style="137" bestFit="1" customWidth="1"/>
    <col min="13579" max="13824" width="11.44140625" style="137"/>
    <col min="13825" max="13825" width="16.21875" style="137" customWidth="1"/>
    <col min="13826" max="13828" width="11.44140625" style="137"/>
    <col min="13829" max="13829" width="14.21875" style="137" bestFit="1" customWidth="1"/>
    <col min="13830" max="13831" width="11.44140625" style="137"/>
    <col min="13832" max="13832" width="13.44140625" style="137" customWidth="1"/>
    <col min="13833" max="13833" width="11.44140625" style="137"/>
    <col min="13834" max="13834" width="13.44140625" style="137" bestFit="1" customWidth="1"/>
    <col min="13835" max="14080" width="11.44140625" style="137"/>
    <col min="14081" max="14081" width="16.21875" style="137" customWidth="1"/>
    <col min="14082" max="14084" width="11.44140625" style="137"/>
    <col min="14085" max="14085" width="14.21875" style="137" bestFit="1" customWidth="1"/>
    <col min="14086" max="14087" width="11.44140625" style="137"/>
    <col min="14088" max="14088" width="13.44140625" style="137" customWidth="1"/>
    <col min="14089" max="14089" width="11.44140625" style="137"/>
    <col min="14090" max="14090" width="13.44140625" style="137" bestFit="1" customWidth="1"/>
    <col min="14091" max="14336" width="11.44140625" style="137"/>
    <col min="14337" max="14337" width="16.21875" style="137" customWidth="1"/>
    <col min="14338" max="14340" width="11.44140625" style="137"/>
    <col min="14341" max="14341" width="14.21875" style="137" bestFit="1" customWidth="1"/>
    <col min="14342" max="14343" width="11.44140625" style="137"/>
    <col min="14344" max="14344" width="13.44140625" style="137" customWidth="1"/>
    <col min="14345" max="14345" width="11.44140625" style="137"/>
    <col min="14346" max="14346" width="13.44140625" style="137" bestFit="1" customWidth="1"/>
    <col min="14347" max="14592" width="11.44140625" style="137"/>
    <col min="14593" max="14593" width="16.21875" style="137" customWidth="1"/>
    <col min="14594" max="14596" width="11.44140625" style="137"/>
    <col min="14597" max="14597" width="14.21875" style="137" bestFit="1" customWidth="1"/>
    <col min="14598" max="14599" width="11.44140625" style="137"/>
    <col min="14600" max="14600" width="13.44140625" style="137" customWidth="1"/>
    <col min="14601" max="14601" width="11.44140625" style="137"/>
    <col min="14602" max="14602" width="13.44140625" style="137" bestFit="1" customWidth="1"/>
    <col min="14603" max="14848" width="11.44140625" style="137"/>
    <col min="14849" max="14849" width="16.21875" style="137" customWidth="1"/>
    <col min="14850" max="14852" width="11.44140625" style="137"/>
    <col min="14853" max="14853" width="14.21875" style="137" bestFit="1" customWidth="1"/>
    <col min="14854" max="14855" width="11.44140625" style="137"/>
    <col min="14856" max="14856" width="13.44140625" style="137" customWidth="1"/>
    <col min="14857" max="14857" width="11.44140625" style="137"/>
    <col min="14858" max="14858" width="13.44140625" style="137" bestFit="1" customWidth="1"/>
    <col min="14859" max="15104" width="11.44140625" style="137"/>
    <col min="15105" max="15105" width="16.21875" style="137" customWidth="1"/>
    <col min="15106" max="15108" width="11.44140625" style="137"/>
    <col min="15109" max="15109" width="14.21875" style="137" bestFit="1" customWidth="1"/>
    <col min="15110" max="15111" width="11.44140625" style="137"/>
    <col min="15112" max="15112" width="13.44140625" style="137" customWidth="1"/>
    <col min="15113" max="15113" width="11.44140625" style="137"/>
    <col min="15114" max="15114" width="13.44140625" style="137" bestFit="1" customWidth="1"/>
    <col min="15115" max="15360" width="11.44140625" style="137"/>
    <col min="15361" max="15361" width="16.21875" style="137" customWidth="1"/>
    <col min="15362" max="15364" width="11.44140625" style="137"/>
    <col min="15365" max="15365" width="14.21875" style="137" bestFit="1" customWidth="1"/>
    <col min="15366" max="15367" width="11.44140625" style="137"/>
    <col min="15368" max="15368" width="13.44140625" style="137" customWidth="1"/>
    <col min="15369" max="15369" width="11.44140625" style="137"/>
    <col min="15370" max="15370" width="13.44140625" style="137" bestFit="1" customWidth="1"/>
    <col min="15371" max="15616" width="11.44140625" style="137"/>
    <col min="15617" max="15617" width="16.21875" style="137" customWidth="1"/>
    <col min="15618" max="15620" width="11.44140625" style="137"/>
    <col min="15621" max="15621" width="14.21875" style="137" bestFit="1" customWidth="1"/>
    <col min="15622" max="15623" width="11.44140625" style="137"/>
    <col min="15624" max="15624" width="13.44140625" style="137" customWidth="1"/>
    <col min="15625" max="15625" width="11.44140625" style="137"/>
    <col min="15626" max="15626" width="13.44140625" style="137" bestFit="1" customWidth="1"/>
    <col min="15627" max="15872" width="11.44140625" style="137"/>
    <col min="15873" max="15873" width="16.21875" style="137" customWidth="1"/>
    <col min="15874" max="15876" width="11.44140625" style="137"/>
    <col min="15877" max="15877" width="14.21875" style="137" bestFit="1" customWidth="1"/>
    <col min="15878" max="15879" width="11.44140625" style="137"/>
    <col min="15880" max="15880" width="13.44140625" style="137" customWidth="1"/>
    <col min="15881" max="15881" width="11.44140625" style="137"/>
    <col min="15882" max="15882" width="13.44140625" style="137" bestFit="1" customWidth="1"/>
    <col min="15883" max="16128" width="11.44140625" style="137"/>
    <col min="16129" max="16129" width="16.21875" style="137" customWidth="1"/>
    <col min="16130" max="16132" width="11.44140625" style="137"/>
    <col min="16133" max="16133" width="14.21875" style="137" bestFit="1" customWidth="1"/>
    <col min="16134" max="16135" width="11.44140625" style="137"/>
    <col min="16136" max="16136" width="13.44140625" style="137" customWidth="1"/>
    <col min="16137" max="16137" width="11.44140625" style="137"/>
    <col min="16138" max="16138" width="13.44140625" style="137" bestFit="1" customWidth="1"/>
    <col min="16139" max="16384" width="11.44140625" style="137"/>
  </cols>
  <sheetData>
    <row r="5" spans="2:9" x14ac:dyDescent="0.25">
      <c r="B5" s="136"/>
      <c r="C5" s="136"/>
      <c r="D5" s="136"/>
      <c r="E5" s="136"/>
      <c r="F5" s="136"/>
      <c r="G5" s="136"/>
      <c r="H5" s="136"/>
    </row>
    <row r="6" spans="2:9" ht="22.8" x14ac:dyDescent="0.4">
      <c r="B6" s="138"/>
      <c r="C6" s="136"/>
      <c r="D6" s="136"/>
      <c r="E6" s="136"/>
      <c r="F6" s="136"/>
      <c r="G6" s="136"/>
      <c r="H6" s="136"/>
      <c r="I6" s="139"/>
    </row>
    <row r="7" spans="2:9" x14ac:dyDescent="0.25">
      <c r="B7" s="136"/>
      <c r="C7" s="136"/>
      <c r="D7" s="136"/>
      <c r="E7" s="136"/>
      <c r="F7" s="136"/>
      <c r="G7" s="136"/>
      <c r="H7" s="136"/>
      <c r="I7" s="136"/>
    </row>
    <row r="8" spans="2:9" x14ac:dyDescent="0.25">
      <c r="B8" s="136"/>
      <c r="C8" s="136"/>
      <c r="D8" s="136"/>
      <c r="F8" s="136"/>
      <c r="G8" s="136"/>
      <c r="H8" s="136"/>
    </row>
    <row r="9" spans="2:9" x14ac:dyDescent="0.25">
      <c r="B9" s="136"/>
      <c r="C9" s="136"/>
      <c r="D9" s="136"/>
      <c r="E9" s="136"/>
      <c r="F9" s="136"/>
      <c r="G9" s="136"/>
      <c r="H9" s="136"/>
    </row>
    <row r="10" spans="2:9" ht="22.8" x14ac:dyDescent="0.4">
      <c r="B10" s="136"/>
      <c r="C10" s="136"/>
      <c r="D10" s="136"/>
      <c r="I10" s="139"/>
    </row>
    <row r="11" spans="2:9" x14ac:dyDescent="0.25">
      <c r="B11" s="136"/>
      <c r="C11" s="136"/>
      <c r="D11" s="136"/>
    </row>
    <row r="12" spans="2:9" ht="27" customHeight="1" x14ac:dyDescent="0.4">
      <c r="B12" s="136"/>
      <c r="C12" s="136"/>
      <c r="D12" s="136"/>
      <c r="E12" s="136"/>
      <c r="F12" s="136"/>
      <c r="G12" s="136"/>
      <c r="H12" s="136"/>
      <c r="I12" s="139"/>
    </row>
    <row r="13" spans="2:9" ht="19.5" customHeight="1" x14ac:dyDescent="0.4">
      <c r="B13" s="136"/>
      <c r="C13" s="140"/>
      <c r="D13" s="140"/>
      <c r="E13" s="140"/>
      <c r="F13" s="140"/>
      <c r="G13" s="140"/>
      <c r="H13" s="140"/>
      <c r="I13" s="139"/>
    </row>
    <row r="14" spans="2:9" x14ac:dyDescent="0.25">
      <c r="B14" s="136"/>
      <c r="C14" s="136"/>
      <c r="D14" s="136"/>
      <c r="F14" s="136"/>
      <c r="G14" s="136"/>
      <c r="H14" s="136"/>
    </row>
    <row r="15" spans="2:9" x14ac:dyDescent="0.25">
      <c r="B15" s="136"/>
      <c r="C15" s="136"/>
      <c r="D15" s="136"/>
      <c r="F15" s="136"/>
      <c r="G15" s="136"/>
      <c r="H15" s="136"/>
      <c r="I15" s="136"/>
    </row>
    <row r="16" spans="2:9" ht="34.799999999999997" x14ac:dyDescent="0.55000000000000004">
      <c r="B16" s="136"/>
      <c r="C16" s="136"/>
      <c r="D16" s="136"/>
      <c r="E16" s="141"/>
      <c r="F16" s="136"/>
      <c r="G16" s="136"/>
      <c r="H16" s="136"/>
      <c r="I16" s="136"/>
    </row>
    <row r="17" spans="2:9" ht="32.4" x14ac:dyDescent="0.55000000000000004">
      <c r="B17" s="136"/>
      <c r="C17" s="136"/>
      <c r="D17" s="136"/>
      <c r="E17" s="142"/>
      <c r="F17" s="136"/>
      <c r="G17" s="136"/>
      <c r="H17" s="136"/>
      <c r="I17" s="136"/>
    </row>
    <row r="18" spans="2:9" ht="32.4" x14ac:dyDescent="0.55000000000000004">
      <c r="D18" s="142"/>
    </row>
    <row r="19" spans="2:9" ht="18" x14ac:dyDescent="0.35">
      <c r="E19" s="143"/>
      <c r="I19" s="144"/>
    </row>
    <row r="21" spans="2:9" x14ac:dyDescent="0.25">
      <c r="E21" s="145"/>
    </row>
    <row r="22" spans="2:9" ht="25.8" x14ac:dyDescent="0.5">
      <c r="E22" s="146"/>
    </row>
    <row r="25" spans="2:9" ht="18" x14ac:dyDescent="0.35">
      <c r="E25" s="147"/>
    </row>
    <row r="26" spans="2:9" ht="18" x14ac:dyDescent="0.35">
      <c r="E26" s="148"/>
    </row>
    <row r="28" spans="2:9" x14ac:dyDescent="0.25">
      <c r="D28" s="140"/>
      <c r="E28" s="140"/>
      <c r="F28" s="140"/>
      <c r="G28" s="140"/>
      <c r="H28" s="140"/>
    </row>
    <row r="33" spans="1:9" ht="35.4" x14ac:dyDescent="0.25">
      <c r="A33" s="149"/>
    </row>
    <row r="36" spans="1:9" ht="32.4" x14ac:dyDescent="0.25">
      <c r="B36" s="150"/>
    </row>
    <row r="39" spans="1:9" ht="17.399999999999999" x14ac:dyDescent="0.3">
      <c r="B39" s="151"/>
    </row>
    <row r="41" spans="1:9" ht="18" x14ac:dyDescent="0.35">
      <c r="I41" s="152"/>
    </row>
    <row r="43" spans="1:9" ht="18" x14ac:dyDescent="0.35">
      <c r="B43" s="160"/>
      <c r="C43" s="160"/>
      <c r="D43" s="160"/>
    </row>
    <row r="57" spans="10:10" ht="18" x14ac:dyDescent="0.35">
      <c r="J57" s="153"/>
    </row>
  </sheetData>
  <mergeCells count="1">
    <mergeCell ref="B43:D43"/>
  </mergeCells>
  <pageMargins left="0.78740157480314965" right="0.78740157480314965" top="0.98425196850393704" bottom="0.98425196850393704" header="0.51181102362204722" footer="0.51181102362204722"/>
  <pageSetup paperSize="9" scale="6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68"/>
  <sheetViews>
    <sheetView showGridLines="0" showRowColHeaders="0" zoomScale="80" zoomScaleNormal="80" workbookViewId="0">
      <selection activeCell="K52" sqref="K52"/>
    </sheetView>
  </sheetViews>
  <sheetFormatPr defaultColWidth="11.44140625" defaultRowHeight="13.2" x14ac:dyDescent="0.25"/>
  <cols>
    <col min="1" max="1" width="26.44140625" style="1" customWidth="1"/>
    <col min="2" max="2" width="8.21875" style="1" customWidth="1"/>
    <col min="3" max="4" width="10.44140625" style="1" customWidth="1"/>
    <col min="5" max="5" width="9.77734375" style="1" customWidth="1"/>
    <col min="6" max="6" width="1.5546875" style="1" customWidth="1"/>
    <col min="7" max="7" width="7.5546875" style="1" customWidth="1"/>
    <col min="8" max="8" width="8.77734375" style="1" customWidth="1"/>
    <col min="9" max="16384" width="11.44140625" style="1"/>
  </cols>
  <sheetData>
    <row r="1" spans="1:8" ht="5.25" customHeight="1" x14ac:dyDescent="0.25"/>
    <row r="2" spans="1:8" x14ac:dyDescent="0.25">
      <c r="A2" s="85" t="s">
        <v>0</v>
      </c>
      <c r="B2" s="2"/>
      <c r="C2" s="2"/>
      <c r="D2" s="2"/>
      <c r="E2" s="2"/>
      <c r="F2" s="2"/>
      <c r="G2" s="2"/>
    </row>
    <row r="3" spans="1:8" ht="6" customHeight="1" x14ac:dyDescent="0.25">
      <c r="A3" s="3"/>
      <c r="B3" s="2"/>
      <c r="C3" s="2"/>
      <c r="D3" s="2"/>
      <c r="E3" s="2"/>
      <c r="F3" s="2"/>
      <c r="G3" s="2"/>
    </row>
    <row r="4" spans="1:8" ht="16.2" thickBot="1" x14ac:dyDescent="0.35">
      <c r="A4" s="4" t="s">
        <v>148</v>
      </c>
      <c r="B4" s="5"/>
      <c r="C4" s="5"/>
      <c r="D4" s="5"/>
      <c r="E4" s="5"/>
      <c r="F4" s="5"/>
      <c r="G4" s="5"/>
      <c r="H4" s="6"/>
    </row>
    <row r="5" spans="1:8" x14ac:dyDescent="0.25">
      <c r="A5" s="7"/>
      <c r="B5" s="8"/>
      <c r="C5" s="9"/>
      <c r="D5" s="8"/>
      <c r="E5" s="10"/>
      <c r="F5" s="11"/>
      <c r="G5" s="168" t="s">
        <v>1</v>
      </c>
      <c r="H5" s="165"/>
    </row>
    <row r="6" spans="1:8" x14ac:dyDescent="0.25">
      <c r="A6" s="12"/>
      <c r="B6" s="13"/>
      <c r="C6" s="14" t="s">
        <v>235</v>
      </c>
      <c r="D6" s="15" t="s">
        <v>236</v>
      </c>
      <c r="E6" s="15" t="s">
        <v>237</v>
      </c>
      <c r="F6" s="16"/>
      <c r="G6" s="17" t="s">
        <v>238</v>
      </c>
      <c r="H6" s="18" t="s">
        <v>239</v>
      </c>
    </row>
    <row r="7" spans="1:8" ht="13.2" customHeight="1" x14ac:dyDescent="0.25">
      <c r="A7" s="166" t="s">
        <v>42</v>
      </c>
      <c r="B7" s="19" t="s">
        <v>3</v>
      </c>
      <c r="C7" s="20">
        <v>249832.07214984566</v>
      </c>
      <c r="D7" s="20">
        <v>264402.51689077239</v>
      </c>
      <c r="E7" s="21">
        <v>285117.01726432616</v>
      </c>
      <c r="F7" s="22" t="s">
        <v>240</v>
      </c>
      <c r="G7" s="23">
        <v>14.12346493820742</v>
      </c>
      <c r="H7" s="24">
        <v>7.8344565767167751</v>
      </c>
    </row>
    <row r="8" spans="1:8" ht="13.2" customHeight="1" x14ac:dyDescent="0.25">
      <c r="A8" s="207"/>
      <c r="B8" s="25" t="s">
        <v>241</v>
      </c>
      <c r="C8" s="26">
        <v>183082.73117773244</v>
      </c>
      <c r="D8" s="26">
        <v>200684.6616962277</v>
      </c>
      <c r="E8" s="26">
        <v>213859.6616962277</v>
      </c>
      <c r="F8" s="27"/>
      <c r="G8" s="28">
        <v>16.810395126025156</v>
      </c>
      <c r="H8" s="29">
        <v>6.565025891187787</v>
      </c>
    </row>
    <row r="9" spans="1:8" x14ac:dyDescent="0.25">
      <c r="A9" s="30" t="s">
        <v>18</v>
      </c>
      <c r="B9" s="31" t="s">
        <v>3</v>
      </c>
      <c r="C9" s="20">
        <v>12845.532191304348</v>
      </c>
      <c r="D9" s="20">
        <v>12282.251773913044</v>
      </c>
      <c r="E9" s="21">
        <v>17456.836582934029</v>
      </c>
      <c r="F9" s="22" t="s">
        <v>240</v>
      </c>
      <c r="G9" s="32">
        <v>35.898118684029754</v>
      </c>
      <c r="H9" s="33">
        <v>42.130587324480473</v>
      </c>
    </row>
    <row r="10" spans="1:8" x14ac:dyDescent="0.25">
      <c r="A10" s="34"/>
      <c r="B10" s="25" t="s">
        <v>241</v>
      </c>
      <c r="C10" s="26">
        <v>8922.0656217391297</v>
      </c>
      <c r="D10" s="26">
        <v>7916.8415739130432</v>
      </c>
      <c r="E10" s="26">
        <v>11528.841573913043</v>
      </c>
      <c r="F10" s="27"/>
      <c r="G10" s="35">
        <v>29.217179773060082</v>
      </c>
      <c r="H10" s="29">
        <v>45.624255156273165</v>
      </c>
    </row>
    <row r="11" spans="1:8" x14ac:dyDescent="0.25">
      <c r="A11" s="30" t="s">
        <v>19</v>
      </c>
      <c r="B11" s="31" t="s">
        <v>3</v>
      </c>
      <c r="C11" s="20">
        <v>10764.107304347826</v>
      </c>
      <c r="D11" s="20">
        <v>16709.505913043478</v>
      </c>
      <c r="E11" s="21">
        <v>20776.653329143024</v>
      </c>
      <c r="F11" s="22" t="s">
        <v>240</v>
      </c>
      <c r="G11" s="37">
        <v>93.017894951223155</v>
      </c>
      <c r="H11" s="33">
        <v>24.340321235499388</v>
      </c>
    </row>
    <row r="12" spans="1:8" x14ac:dyDescent="0.25">
      <c r="A12" s="34"/>
      <c r="B12" s="25" t="s">
        <v>241</v>
      </c>
      <c r="C12" s="26">
        <v>5530.2187391304342</v>
      </c>
      <c r="D12" s="26">
        <v>12797.471913043479</v>
      </c>
      <c r="E12" s="26">
        <v>13675.471913043479</v>
      </c>
      <c r="F12" s="27"/>
      <c r="G12" s="28">
        <v>147.28627488600557</v>
      </c>
      <c r="H12" s="29">
        <v>6.8607300407912817</v>
      </c>
    </row>
    <row r="13" spans="1:8" x14ac:dyDescent="0.25">
      <c r="A13" s="30" t="s">
        <v>20</v>
      </c>
      <c r="B13" s="31" t="s">
        <v>3</v>
      </c>
      <c r="C13" s="20">
        <v>31657.43204968944</v>
      </c>
      <c r="D13" s="20">
        <v>32782.336149068324</v>
      </c>
      <c r="E13" s="21">
        <v>35171.869317612938</v>
      </c>
      <c r="F13" s="22" t="s">
        <v>240</v>
      </c>
      <c r="G13" s="23">
        <v>11.101460353471637</v>
      </c>
      <c r="H13" s="24">
        <v>7.2890875063903309</v>
      </c>
    </row>
    <row r="14" spans="1:8" x14ac:dyDescent="0.25">
      <c r="A14" s="34"/>
      <c r="B14" s="25" t="s">
        <v>241</v>
      </c>
      <c r="C14" s="26">
        <v>23673.104161490683</v>
      </c>
      <c r="D14" s="26">
        <v>24674.510434782609</v>
      </c>
      <c r="E14" s="26">
        <v>26415.510434782609</v>
      </c>
      <c r="F14" s="27"/>
      <c r="G14" s="23">
        <v>11.584481082768306</v>
      </c>
      <c r="H14" s="24">
        <v>7.0558644095559657</v>
      </c>
    </row>
    <row r="15" spans="1:8" x14ac:dyDescent="0.25">
      <c r="A15" s="30" t="s">
        <v>21</v>
      </c>
      <c r="B15" s="31" t="s">
        <v>3</v>
      </c>
      <c r="C15" s="20">
        <v>2829.7093478260867</v>
      </c>
      <c r="D15" s="20">
        <v>3271.4313768115944</v>
      </c>
      <c r="E15" s="21">
        <v>4042.202686950815</v>
      </c>
      <c r="F15" s="22" t="s">
        <v>240</v>
      </c>
      <c r="G15" s="37">
        <v>42.848688331054973</v>
      </c>
      <c r="H15" s="33">
        <v>23.560674865521108</v>
      </c>
    </row>
    <row r="16" spans="1:8" x14ac:dyDescent="0.25">
      <c r="A16" s="34"/>
      <c r="B16" s="25" t="s">
        <v>241</v>
      </c>
      <c r="C16" s="26">
        <v>1636.0303804347827</v>
      </c>
      <c r="D16" s="26">
        <v>2440.3155434782611</v>
      </c>
      <c r="E16" s="26">
        <v>2749.3155434782611</v>
      </c>
      <c r="F16" s="27"/>
      <c r="G16" s="28">
        <v>68.047951698037394</v>
      </c>
      <c r="H16" s="29">
        <v>12.66229692409253</v>
      </c>
    </row>
    <row r="17" spans="1:8" x14ac:dyDescent="0.25">
      <c r="A17" s="30" t="s">
        <v>22</v>
      </c>
      <c r="B17" s="31" t="s">
        <v>3</v>
      </c>
      <c r="C17" s="20">
        <v>7941.7093478260867</v>
      </c>
      <c r="D17" s="20">
        <v>8304.4313768115935</v>
      </c>
      <c r="E17" s="21">
        <v>8077.2359260388812</v>
      </c>
      <c r="F17" s="22" t="s">
        <v>240</v>
      </c>
      <c r="G17" s="37">
        <v>1.7065164724253208</v>
      </c>
      <c r="H17" s="33">
        <v>-2.7358339236459841</v>
      </c>
    </row>
    <row r="18" spans="1:8" x14ac:dyDescent="0.25">
      <c r="A18" s="34"/>
      <c r="B18" s="25" t="s">
        <v>241</v>
      </c>
      <c r="C18" s="26">
        <v>6037.0303804347823</v>
      </c>
      <c r="D18" s="26">
        <v>7482.3155434782611</v>
      </c>
      <c r="E18" s="26">
        <v>6854.3155434782611</v>
      </c>
      <c r="F18" s="27"/>
      <c r="G18" s="28">
        <v>13.537867321194724</v>
      </c>
      <c r="H18" s="29">
        <v>-8.3931237108461403</v>
      </c>
    </row>
    <row r="19" spans="1:8" x14ac:dyDescent="0.25">
      <c r="A19" s="30" t="s">
        <v>189</v>
      </c>
      <c r="B19" s="31" t="s">
        <v>3</v>
      </c>
      <c r="C19" s="20">
        <v>174752.0801242236</v>
      </c>
      <c r="D19" s="20">
        <v>182584.84037267079</v>
      </c>
      <c r="E19" s="21">
        <v>186580.482454143</v>
      </c>
      <c r="F19" s="22" t="s">
        <v>240</v>
      </c>
      <c r="G19" s="23">
        <v>6.7686761276381446</v>
      </c>
      <c r="H19" s="24">
        <v>2.1883755920353281</v>
      </c>
    </row>
    <row r="20" spans="1:8" x14ac:dyDescent="0.25">
      <c r="A20" s="30"/>
      <c r="B20" s="25" t="s">
        <v>241</v>
      </c>
      <c r="C20" s="26">
        <v>131442.26040372672</v>
      </c>
      <c r="D20" s="26">
        <v>137904.27608695652</v>
      </c>
      <c r="E20" s="26">
        <v>140727.27608695652</v>
      </c>
      <c r="F20" s="27"/>
      <c r="G20" s="23">
        <v>7.0639500984772639</v>
      </c>
      <c r="H20" s="24">
        <v>2.0470721286553299</v>
      </c>
    </row>
    <row r="21" spans="1:8" x14ac:dyDescent="0.25">
      <c r="A21" s="38" t="s">
        <v>12</v>
      </c>
      <c r="B21" s="31" t="s">
        <v>3</v>
      </c>
      <c r="C21" s="20">
        <v>1887.4256086956523</v>
      </c>
      <c r="D21" s="20">
        <v>1916.4588260869566</v>
      </c>
      <c r="E21" s="21">
        <v>2054.1294521879308</v>
      </c>
      <c r="F21" s="22" t="s">
        <v>240</v>
      </c>
      <c r="G21" s="37">
        <v>8.8323398137785745</v>
      </c>
      <c r="H21" s="33">
        <v>7.1835942534738138</v>
      </c>
    </row>
    <row r="22" spans="1:8" x14ac:dyDescent="0.25">
      <c r="A22" s="34"/>
      <c r="B22" s="25" t="s">
        <v>241</v>
      </c>
      <c r="C22" s="26">
        <v>1534.0182282608696</v>
      </c>
      <c r="D22" s="26">
        <v>1327.7893260869564</v>
      </c>
      <c r="E22" s="26">
        <v>1496.7893260869564</v>
      </c>
      <c r="F22" s="27"/>
      <c r="G22" s="28">
        <v>-2.4268878614382601</v>
      </c>
      <c r="H22" s="29">
        <v>12.727922772059713</v>
      </c>
    </row>
    <row r="23" spans="1:8" x14ac:dyDescent="0.25">
      <c r="A23" s="38" t="s">
        <v>23</v>
      </c>
      <c r="B23" s="31" t="s">
        <v>3</v>
      </c>
      <c r="C23" s="20">
        <v>5248.7093478260867</v>
      </c>
      <c r="D23" s="20">
        <v>5227.4313768115944</v>
      </c>
      <c r="E23" s="21">
        <v>6024.7175826334969</v>
      </c>
      <c r="F23" s="22" t="s">
        <v>240</v>
      </c>
      <c r="G23" s="23">
        <v>14.784743893826359</v>
      </c>
      <c r="H23" s="24">
        <v>15.251968861008706</v>
      </c>
    </row>
    <row r="24" spans="1:8" x14ac:dyDescent="0.25">
      <c r="A24" s="34"/>
      <c r="B24" s="25" t="s">
        <v>241</v>
      </c>
      <c r="C24" s="26">
        <v>3601.0303804347827</v>
      </c>
      <c r="D24" s="26">
        <v>3774.3155434782611</v>
      </c>
      <c r="E24" s="26">
        <v>4275.3155434782611</v>
      </c>
      <c r="F24" s="27"/>
      <c r="G24" s="28">
        <v>18.724784070332291</v>
      </c>
      <c r="H24" s="29">
        <v>13.273929914675293</v>
      </c>
    </row>
    <row r="25" spans="1:8" x14ac:dyDescent="0.25">
      <c r="A25" s="30" t="s">
        <v>24</v>
      </c>
      <c r="B25" s="31" t="s">
        <v>3</v>
      </c>
      <c r="C25" s="20">
        <v>6306.4186956521735</v>
      </c>
      <c r="D25" s="20">
        <v>9742.8627536231888</v>
      </c>
      <c r="E25" s="21">
        <v>14529.880328397147</v>
      </c>
      <c r="F25" s="22" t="s">
        <v>240</v>
      </c>
      <c r="G25" s="23">
        <v>130.39828196650603</v>
      </c>
      <c r="H25" s="24">
        <v>49.133583175989571</v>
      </c>
    </row>
    <row r="26" spans="1:8" ht="13.8" thickBot="1" x14ac:dyDescent="0.3">
      <c r="A26" s="40"/>
      <c r="B26" s="41" t="s">
        <v>241</v>
      </c>
      <c r="C26" s="42">
        <v>3708.0607608695655</v>
      </c>
      <c r="D26" s="42">
        <v>5856.6310869565223</v>
      </c>
      <c r="E26" s="42">
        <v>8669.6310869565223</v>
      </c>
      <c r="F26" s="43"/>
      <c r="G26" s="44">
        <v>133.80498988704366</v>
      </c>
      <c r="H26" s="45">
        <v>48.031025998289635</v>
      </c>
    </row>
    <row r="31" spans="1:8" x14ac:dyDescent="0.25">
      <c r="A31" s="46"/>
      <c r="B31" s="47"/>
      <c r="C31" s="48"/>
      <c r="D31" s="53"/>
      <c r="E31" s="48"/>
      <c r="F31" s="48"/>
      <c r="G31" s="49"/>
      <c r="H31" s="49"/>
    </row>
    <row r="32" spans="1:8" ht="16.8" thickBot="1" x14ac:dyDescent="0.4">
      <c r="A32" s="4" t="s">
        <v>43</v>
      </c>
      <c r="B32" s="5"/>
      <c r="C32" s="5"/>
      <c r="D32" s="5"/>
      <c r="E32" s="5"/>
      <c r="F32" s="5"/>
      <c r="G32" s="5"/>
      <c r="H32" s="6"/>
    </row>
    <row r="33" spans="1:8" x14ac:dyDescent="0.25">
      <c r="A33" s="7"/>
      <c r="B33" s="8"/>
      <c r="C33" s="168" t="s">
        <v>16</v>
      </c>
      <c r="D33" s="164"/>
      <c r="E33" s="164"/>
      <c r="F33" s="169"/>
      <c r="G33" s="168" t="s">
        <v>1</v>
      </c>
      <c r="H33" s="165"/>
    </row>
    <row r="34" spans="1:8" x14ac:dyDescent="0.25">
      <c r="A34" s="12"/>
      <c r="B34" s="13"/>
      <c r="C34" s="14" t="s">
        <v>235</v>
      </c>
      <c r="D34" s="15" t="s">
        <v>236</v>
      </c>
      <c r="E34" s="15" t="s">
        <v>237</v>
      </c>
      <c r="F34" s="16"/>
      <c r="G34" s="17" t="s">
        <v>238</v>
      </c>
      <c r="H34" s="18" t="s">
        <v>239</v>
      </c>
    </row>
    <row r="35" spans="1:8" ht="12.75" customHeight="1" x14ac:dyDescent="0.25">
      <c r="A35" s="166" t="s">
        <v>42</v>
      </c>
      <c r="B35" s="19" t="s">
        <v>3</v>
      </c>
      <c r="C35" s="73">
        <v>1971.5021411937805</v>
      </c>
      <c r="D35" s="73">
        <v>2360.0600227842237</v>
      </c>
      <c r="E35" s="76">
        <v>2393.5302117765182</v>
      </c>
      <c r="F35" s="22" t="s">
        <v>240</v>
      </c>
      <c r="G35" s="23">
        <v>21.406422126794752</v>
      </c>
      <c r="H35" s="24">
        <v>1.4181922777035396</v>
      </c>
    </row>
    <row r="36" spans="1:8" ht="12.75" customHeight="1" x14ac:dyDescent="0.25">
      <c r="A36" s="207"/>
      <c r="B36" s="25" t="s">
        <v>241</v>
      </c>
      <c r="C36" s="75">
        <v>1467.9991465898152</v>
      </c>
      <c r="D36" s="75">
        <v>1756.1478703947009</v>
      </c>
      <c r="E36" s="75">
        <v>1781.4505190128061</v>
      </c>
      <c r="F36" s="27"/>
      <c r="G36" s="28">
        <v>21.352285738799196</v>
      </c>
      <c r="H36" s="29">
        <v>1.4408039917742457</v>
      </c>
    </row>
    <row r="37" spans="1:8" x14ac:dyDescent="0.25">
      <c r="A37" s="30" t="s">
        <v>18</v>
      </c>
      <c r="B37" s="31" t="s">
        <v>3</v>
      </c>
      <c r="C37" s="73">
        <v>566.07669651839944</v>
      </c>
      <c r="D37" s="73">
        <v>524.54101127805723</v>
      </c>
      <c r="E37" s="76">
        <v>650.44934561897071</v>
      </c>
      <c r="F37" s="22" t="s">
        <v>240</v>
      </c>
      <c r="G37" s="32">
        <v>14.904808768758215</v>
      </c>
      <c r="H37" s="33">
        <v>24.003525298076255</v>
      </c>
    </row>
    <row r="38" spans="1:8" x14ac:dyDescent="0.25">
      <c r="A38" s="34"/>
      <c r="B38" s="25" t="s">
        <v>241</v>
      </c>
      <c r="C38" s="75">
        <v>413.21781750668697</v>
      </c>
      <c r="D38" s="75">
        <v>360.26895792994168</v>
      </c>
      <c r="E38" s="75">
        <v>455.72391593116168</v>
      </c>
      <c r="F38" s="27"/>
      <c r="G38" s="35">
        <v>10.286608327044576</v>
      </c>
      <c r="H38" s="29">
        <v>26.49547120287346</v>
      </c>
    </row>
    <row r="39" spans="1:8" x14ac:dyDescent="0.25">
      <c r="A39" s="30" t="s">
        <v>19</v>
      </c>
      <c r="B39" s="31" t="s">
        <v>3</v>
      </c>
      <c r="C39" s="73">
        <v>149.6795137442426</v>
      </c>
      <c r="D39" s="73">
        <v>414.51700959414921</v>
      </c>
      <c r="E39" s="76">
        <v>300.85375076934702</v>
      </c>
      <c r="F39" s="22" t="s">
        <v>240</v>
      </c>
      <c r="G39" s="37">
        <v>100.99861580484279</v>
      </c>
      <c r="H39" s="33">
        <v>-27.420650104585363</v>
      </c>
    </row>
    <row r="40" spans="1:8" x14ac:dyDescent="0.25">
      <c r="A40" s="34"/>
      <c r="B40" s="25" t="s">
        <v>241</v>
      </c>
      <c r="C40" s="75">
        <v>108.18753494433192</v>
      </c>
      <c r="D40" s="75">
        <v>289.49861613796776</v>
      </c>
      <c r="E40" s="75">
        <v>212.50695352130759</v>
      </c>
      <c r="F40" s="27"/>
      <c r="G40" s="28">
        <v>96.42461918616911</v>
      </c>
      <c r="H40" s="29">
        <v>-26.594829240899671</v>
      </c>
    </row>
    <row r="41" spans="1:8" x14ac:dyDescent="0.25">
      <c r="A41" s="30" t="s">
        <v>20</v>
      </c>
      <c r="B41" s="31" t="s">
        <v>3</v>
      </c>
      <c r="C41" s="73">
        <v>346.31558031625724</v>
      </c>
      <c r="D41" s="73">
        <v>398.93590467513502</v>
      </c>
      <c r="E41" s="76">
        <v>409.7020540323079</v>
      </c>
      <c r="F41" s="22" t="s">
        <v>240</v>
      </c>
      <c r="G41" s="23">
        <v>18.303096169732186</v>
      </c>
      <c r="H41" s="24">
        <v>2.6987165685024195</v>
      </c>
    </row>
    <row r="42" spans="1:8" x14ac:dyDescent="0.25">
      <c r="A42" s="34"/>
      <c r="B42" s="25" t="s">
        <v>241</v>
      </c>
      <c r="C42" s="75">
        <v>258.88016701627242</v>
      </c>
      <c r="D42" s="75">
        <v>304.06113851704231</v>
      </c>
      <c r="E42" s="75">
        <v>310.23969235630074</v>
      </c>
      <c r="F42" s="27"/>
      <c r="G42" s="23">
        <v>19.839111636852437</v>
      </c>
      <c r="H42" s="24">
        <v>2.032010361268874</v>
      </c>
    </row>
    <row r="43" spans="1:8" x14ac:dyDescent="0.25">
      <c r="A43" s="30" t="s">
        <v>21</v>
      </c>
      <c r="B43" s="31" t="s">
        <v>3</v>
      </c>
      <c r="C43" s="73">
        <v>17.439241986789913</v>
      </c>
      <c r="D43" s="73">
        <v>20.523302093918527</v>
      </c>
      <c r="E43" s="76">
        <v>24.527686751925554</v>
      </c>
      <c r="F43" s="22" t="s">
        <v>240</v>
      </c>
      <c r="G43" s="37">
        <v>40.646518756406294</v>
      </c>
      <c r="H43" s="33">
        <v>19.511405326892344</v>
      </c>
    </row>
    <row r="44" spans="1:8" x14ac:dyDescent="0.25">
      <c r="A44" s="34"/>
      <c r="B44" s="25" t="s">
        <v>241</v>
      </c>
      <c r="C44" s="75">
        <v>12.386502660279817</v>
      </c>
      <c r="D44" s="75">
        <v>16.117689234016588</v>
      </c>
      <c r="E44" s="75">
        <v>18.606937724356211</v>
      </c>
      <c r="F44" s="27"/>
      <c r="G44" s="28">
        <v>50.21946254469114</v>
      </c>
      <c r="H44" s="29">
        <v>15.444202045328154</v>
      </c>
    </row>
    <row r="45" spans="1:8" x14ac:dyDescent="0.25">
      <c r="A45" s="30" t="s">
        <v>22</v>
      </c>
      <c r="B45" s="31" t="s">
        <v>3</v>
      </c>
      <c r="C45" s="73">
        <v>40.10706481011254</v>
      </c>
      <c r="D45" s="73">
        <v>50.229537541643353</v>
      </c>
      <c r="E45" s="76">
        <v>42.899374851159159</v>
      </c>
      <c r="F45" s="22" t="s">
        <v>240</v>
      </c>
      <c r="G45" s="37">
        <v>6.9621400974288434</v>
      </c>
      <c r="H45" s="33">
        <v>-14.593331034368063</v>
      </c>
    </row>
    <row r="46" spans="1:8" x14ac:dyDescent="0.25">
      <c r="A46" s="34"/>
      <c r="B46" s="25" t="s">
        <v>241</v>
      </c>
      <c r="C46" s="75">
        <v>30.63166942871187</v>
      </c>
      <c r="D46" s="75">
        <v>60.408498080498795</v>
      </c>
      <c r="E46" s="75">
        <v>43.298747463435511</v>
      </c>
      <c r="F46" s="27"/>
      <c r="G46" s="28">
        <v>41.35288174287507</v>
      </c>
      <c r="H46" s="29">
        <v>-28.323416672706003</v>
      </c>
    </row>
    <row r="47" spans="1:8" x14ac:dyDescent="0.25">
      <c r="A47" s="30" t="s">
        <v>189</v>
      </c>
      <c r="B47" s="31" t="s">
        <v>3</v>
      </c>
      <c r="C47" s="73">
        <v>610.93892424519845</v>
      </c>
      <c r="D47" s="73">
        <v>683.74155894406579</v>
      </c>
      <c r="E47" s="76">
        <v>705.66754959357775</v>
      </c>
      <c r="F47" s="22" t="s">
        <v>240</v>
      </c>
      <c r="G47" s="23">
        <v>15.50541659551557</v>
      </c>
      <c r="H47" s="24">
        <v>3.2067658258733331</v>
      </c>
    </row>
    <row r="48" spans="1:8" x14ac:dyDescent="0.25">
      <c r="A48" s="30"/>
      <c r="B48" s="25" t="s">
        <v>241</v>
      </c>
      <c r="C48" s="75">
        <v>479.12848483473664</v>
      </c>
      <c r="D48" s="75">
        <v>522.32843876099366</v>
      </c>
      <c r="E48" s="75">
        <v>543.77533967737043</v>
      </c>
      <c r="F48" s="27"/>
      <c r="G48" s="23">
        <v>13.492592673744326</v>
      </c>
      <c r="H48" s="24">
        <v>4.1060182300719674</v>
      </c>
    </row>
    <row r="49" spans="1:8" x14ac:dyDescent="0.25">
      <c r="A49" s="38" t="s">
        <v>12</v>
      </c>
      <c r="B49" s="31" t="s">
        <v>3</v>
      </c>
      <c r="C49" s="73">
        <v>19.607835616954734</v>
      </c>
      <c r="D49" s="73">
        <v>23.581761609093999</v>
      </c>
      <c r="E49" s="76">
        <v>28.014222538517721</v>
      </c>
      <c r="F49" s="22" t="s">
        <v>240</v>
      </c>
      <c r="G49" s="37">
        <v>42.872589743123172</v>
      </c>
      <c r="H49" s="33">
        <v>18.796140012349213</v>
      </c>
    </row>
    <row r="50" spans="1:8" x14ac:dyDescent="0.25">
      <c r="A50" s="34"/>
      <c r="B50" s="25" t="s">
        <v>241</v>
      </c>
      <c r="C50" s="75">
        <v>16.92554691434783</v>
      </c>
      <c r="D50" s="75">
        <v>19.831106315954322</v>
      </c>
      <c r="E50" s="75">
        <v>23.762779588539836</v>
      </c>
      <c r="F50" s="27"/>
      <c r="G50" s="28">
        <v>40.395933489133313</v>
      </c>
      <c r="H50" s="29">
        <v>19.82578888915765</v>
      </c>
    </row>
    <row r="51" spans="1:8" x14ac:dyDescent="0.25">
      <c r="A51" s="38" t="s">
        <v>23</v>
      </c>
      <c r="B51" s="31" t="s">
        <v>3</v>
      </c>
      <c r="C51" s="73">
        <v>127.51268385238706</v>
      </c>
      <c r="D51" s="73">
        <v>129.48761302071117</v>
      </c>
      <c r="E51" s="76">
        <v>126.00353373645294</v>
      </c>
      <c r="F51" s="22" t="s">
        <v>240</v>
      </c>
      <c r="G51" s="23">
        <v>-1.1835294108319232</v>
      </c>
      <c r="H51" s="24">
        <v>-2.6906660822459969</v>
      </c>
    </row>
    <row r="52" spans="1:8" x14ac:dyDescent="0.25">
      <c r="A52" s="34"/>
      <c r="B52" s="25" t="s">
        <v>241</v>
      </c>
      <c r="C52" s="75">
        <v>85.367889389719878</v>
      </c>
      <c r="D52" s="75">
        <v>93.213430431121083</v>
      </c>
      <c r="E52" s="75">
        <v>88.485872659096358</v>
      </c>
      <c r="F52" s="27"/>
      <c r="G52" s="23">
        <v>3.6524075875207842</v>
      </c>
      <c r="H52" s="24">
        <v>-5.0717560228813738</v>
      </c>
    </row>
    <row r="53" spans="1:8" x14ac:dyDescent="0.25">
      <c r="A53" s="30" t="s">
        <v>24</v>
      </c>
      <c r="B53" s="31" t="s">
        <v>3</v>
      </c>
      <c r="C53" s="73">
        <v>93.824600103438144</v>
      </c>
      <c r="D53" s="73">
        <v>114.50232402744902</v>
      </c>
      <c r="E53" s="76">
        <v>113.840316617971</v>
      </c>
      <c r="F53" s="22" t="s">
        <v>240</v>
      </c>
      <c r="G53" s="37">
        <v>21.333122115592573</v>
      </c>
      <c r="H53" s="33">
        <v>-0.57816067499146584</v>
      </c>
    </row>
    <row r="54" spans="1:8" ht="13.8" thickBot="1" x14ac:dyDescent="0.3">
      <c r="A54" s="40"/>
      <c r="B54" s="41" t="s">
        <v>241</v>
      </c>
      <c r="C54" s="79">
        <v>63.273533894727933</v>
      </c>
      <c r="D54" s="79">
        <v>90.41999498716504</v>
      </c>
      <c r="E54" s="79">
        <v>85.050280091237767</v>
      </c>
      <c r="F54" s="43"/>
      <c r="G54" s="44">
        <v>34.416832530234757</v>
      </c>
      <c r="H54" s="45">
        <v>-5.9386365777718737</v>
      </c>
    </row>
    <row r="59" spans="1:8" x14ac:dyDescent="0.25">
      <c r="A59" s="46"/>
      <c r="B59" s="47"/>
      <c r="C59" s="48"/>
      <c r="D59" s="48"/>
      <c r="E59" s="48"/>
      <c r="F59" s="48"/>
      <c r="G59" s="49"/>
      <c r="H59" s="49"/>
    </row>
    <row r="60" spans="1:8" x14ac:dyDescent="0.25">
      <c r="A60" s="50"/>
      <c r="B60" s="50"/>
      <c r="C60" s="50"/>
      <c r="D60" s="50"/>
      <c r="E60" s="50"/>
      <c r="F60" s="50"/>
      <c r="G60" s="50"/>
      <c r="H60" s="50"/>
    </row>
    <row r="61" spans="1:8" ht="12.75" customHeight="1" x14ac:dyDescent="0.25">
      <c r="A61" s="52" t="str">
        <f>+Innhold!$B$123</f>
        <v>Finans Norge / Skadeforsikringsstatistikk</v>
      </c>
      <c r="H61" s="161">
        <v>14</v>
      </c>
    </row>
    <row r="62" spans="1:8" ht="12.75" customHeight="1" x14ac:dyDescent="0.25">
      <c r="A62" s="52" t="str">
        <f>+Innhold!$B$124</f>
        <v>Skadestatistikk for landbasert forsikring 3. kvartal 2024</v>
      </c>
      <c r="H62" s="162"/>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33" display="Tilbake til innholdsfortegnelsen" xr:uid="{00000000-0004-0000-09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68"/>
  <sheetViews>
    <sheetView showGridLines="0" showRowColHeaders="0" zoomScale="80" zoomScaleNormal="80" workbookViewId="0">
      <selection activeCell="K50" sqref="K50"/>
    </sheetView>
  </sheetViews>
  <sheetFormatPr defaultColWidth="11.44140625" defaultRowHeight="13.2" x14ac:dyDescent="0.25"/>
  <cols>
    <col min="1" max="1" width="26.44140625" style="1" customWidth="1"/>
    <col min="2" max="2" width="8.21875" style="1" customWidth="1"/>
    <col min="3" max="4" width="10.44140625" style="1" customWidth="1"/>
    <col min="5" max="5" width="9.77734375" style="1" customWidth="1"/>
    <col min="6" max="6" width="1.5546875" style="1" customWidth="1"/>
    <col min="7" max="7" width="7.5546875" style="1" customWidth="1"/>
    <col min="8" max="8" width="8.77734375" style="1" customWidth="1"/>
    <col min="9" max="16384" width="11.44140625" style="1"/>
  </cols>
  <sheetData>
    <row r="1" spans="1:8" ht="5.25" customHeight="1" x14ac:dyDescent="0.25"/>
    <row r="2" spans="1:8" x14ac:dyDescent="0.25">
      <c r="A2" s="85" t="s">
        <v>0</v>
      </c>
      <c r="B2" s="2"/>
      <c r="C2" s="2"/>
      <c r="D2" s="2"/>
      <c r="E2" s="2"/>
      <c r="F2" s="2"/>
      <c r="G2" s="2"/>
    </row>
    <row r="3" spans="1:8" ht="6" customHeight="1" x14ac:dyDescent="0.25">
      <c r="A3" s="3"/>
      <c r="B3" s="2"/>
      <c r="C3" s="2"/>
      <c r="D3" s="2"/>
      <c r="E3" s="2"/>
      <c r="F3" s="2"/>
      <c r="G3" s="2"/>
    </row>
    <row r="4" spans="1:8" ht="16.2" thickBot="1" x14ac:dyDescent="0.35">
      <c r="A4" s="4" t="s">
        <v>149</v>
      </c>
      <c r="B4" s="5"/>
      <c r="C4" s="5"/>
      <c r="D4" s="5"/>
      <c r="E4" s="5"/>
      <c r="F4" s="5"/>
      <c r="G4" s="5"/>
      <c r="H4" s="6"/>
    </row>
    <row r="5" spans="1:8" x14ac:dyDescent="0.25">
      <c r="A5" s="7"/>
      <c r="B5" s="8"/>
      <c r="C5" s="9"/>
      <c r="D5" s="8"/>
      <c r="E5" s="10"/>
      <c r="F5" s="11"/>
      <c r="G5" s="168" t="s">
        <v>1</v>
      </c>
      <c r="H5" s="165"/>
    </row>
    <row r="6" spans="1:8" x14ac:dyDescent="0.25">
      <c r="A6" s="12"/>
      <c r="B6" s="13"/>
      <c r="C6" s="14" t="s">
        <v>235</v>
      </c>
      <c r="D6" s="15" t="s">
        <v>236</v>
      </c>
      <c r="E6" s="15" t="s">
        <v>237</v>
      </c>
      <c r="F6" s="16"/>
      <c r="G6" s="17" t="s">
        <v>238</v>
      </c>
      <c r="H6" s="18" t="s">
        <v>239</v>
      </c>
    </row>
    <row r="7" spans="1:8" ht="13.2" customHeight="1" x14ac:dyDescent="0.25">
      <c r="A7" s="166" t="s">
        <v>44</v>
      </c>
      <c r="B7" s="19" t="s">
        <v>3</v>
      </c>
      <c r="C7" s="20">
        <v>126288.32491710703</v>
      </c>
      <c r="D7" s="20">
        <v>145536.81848305691</v>
      </c>
      <c r="E7" s="21">
        <v>158363.28545876837</v>
      </c>
      <c r="F7" s="22" t="s">
        <v>240</v>
      </c>
      <c r="G7" s="23">
        <v>25.398199368559716</v>
      </c>
      <c r="H7" s="24">
        <v>8.8132110550463096</v>
      </c>
    </row>
    <row r="8" spans="1:8" ht="13.2" customHeight="1" x14ac:dyDescent="0.25">
      <c r="A8" s="207"/>
      <c r="B8" s="25" t="s">
        <v>241</v>
      </c>
      <c r="C8" s="26">
        <v>95185.337368257198</v>
      </c>
      <c r="D8" s="26">
        <v>110635.1745408884</v>
      </c>
      <c r="E8" s="26">
        <v>120042.07330089467</v>
      </c>
      <c r="F8" s="27"/>
      <c r="G8" s="28">
        <v>26.114038800399115</v>
      </c>
      <c r="H8" s="29">
        <v>8.5026292940222987</v>
      </c>
    </row>
    <row r="9" spans="1:8" x14ac:dyDescent="0.25">
      <c r="A9" s="30" t="s">
        <v>18</v>
      </c>
      <c r="B9" s="31" t="s">
        <v>3</v>
      </c>
      <c r="C9" s="20">
        <v>11472.379164660522</v>
      </c>
      <c r="D9" s="20">
        <v>12585.143165217392</v>
      </c>
      <c r="E9" s="21">
        <v>15434.085578838032</v>
      </c>
      <c r="F9" s="22" t="s">
        <v>240</v>
      </c>
      <c r="G9" s="32">
        <v>34.532561705954919</v>
      </c>
      <c r="H9" s="33">
        <v>22.637346085140294</v>
      </c>
    </row>
    <row r="10" spans="1:8" x14ac:dyDescent="0.25">
      <c r="A10" s="34"/>
      <c r="B10" s="25" t="s">
        <v>241</v>
      </c>
      <c r="C10" s="26">
        <v>9165.9691701263473</v>
      </c>
      <c r="D10" s="26">
        <v>7910.3943086956515</v>
      </c>
      <c r="E10" s="26">
        <v>10443.600282608695</v>
      </c>
      <c r="F10" s="27"/>
      <c r="G10" s="35">
        <v>13.938854569207933</v>
      </c>
      <c r="H10" s="29">
        <v>32.023763608450821</v>
      </c>
    </row>
    <row r="11" spans="1:8" x14ac:dyDescent="0.25">
      <c r="A11" s="30" t="s">
        <v>19</v>
      </c>
      <c r="B11" s="31" t="s">
        <v>3</v>
      </c>
      <c r="C11" s="20">
        <v>51142.26388220174</v>
      </c>
      <c r="D11" s="20">
        <v>60318.477217391308</v>
      </c>
      <c r="E11" s="21">
        <v>67396.448565176353</v>
      </c>
      <c r="F11" s="22" t="s">
        <v>240</v>
      </c>
      <c r="G11" s="37">
        <v>31.78229403456524</v>
      </c>
      <c r="H11" s="33">
        <v>11.734333614351073</v>
      </c>
    </row>
    <row r="12" spans="1:8" x14ac:dyDescent="0.25">
      <c r="A12" s="34"/>
      <c r="B12" s="25" t="s">
        <v>241</v>
      </c>
      <c r="C12" s="26">
        <v>39499.230567087827</v>
      </c>
      <c r="D12" s="26">
        <v>44092.647695652173</v>
      </c>
      <c r="E12" s="26">
        <v>50161.66760869565</v>
      </c>
      <c r="F12" s="27"/>
      <c r="G12" s="28">
        <v>26.994037323076753</v>
      </c>
      <c r="H12" s="29">
        <v>13.764244676197862</v>
      </c>
    </row>
    <row r="13" spans="1:8" x14ac:dyDescent="0.25">
      <c r="A13" s="30" t="s">
        <v>20</v>
      </c>
      <c r="B13" s="31" t="s">
        <v>3</v>
      </c>
      <c r="C13" s="20">
        <v>3345.4113724770186</v>
      </c>
      <c r="D13" s="20">
        <v>3496.1796273291925</v>
      </c>
      <c r="E13" s="21">
        <v>3407.3006285912552</v>
      </c>
      <c r="F13" s="22" t="s">
        <v>240</v>
      </c>
      <c r="G13" s="23">
        <v>1.8499744642289642</v>
      </c>
      <c r="H13" s="24">
        <v>-2.5421748368757022</v>
      </c>
    </row>
    <row r="14" spans="1:8" x14ac:dyDescent="0.25">
      <c r="A14" s="34"/>
      <c r="B14" s="25" t="s">
        <v>241</v>
      </c>
      <c r="C14" s="26">
        <v>2581.7764605180123</v>
      </c>
      <c r="D14" s="26">
        <v>2648.2608074534164</v>
      </c>
      <c r="E14" s="26">
        <v>2596.9369565217394</v>
      </c>
      <c r="F14" s="27"/>
      <c r="G14" s="23">
        <v>0.58721179914567756</v>
      </c>
      <c r="H14" s="24">
        <v>-1.9380210131580782</v>
      </c>
    </row>
    <row r="15" spans="1:8" x14ac:dyDescent="0.25">
      <c r="A15" s="30" t="s">
        <v>21</v>
      </c>
      <c r="B15" s="31" t="s">
        <v>3</v>
      </c>
      <c r="C15" s="20">
        <v>4331.2866503057967</v>
      </c>
      <c r="D15" s="20">
        <v>4772.844057971015</v>
      </c>
      <c r="E15" s="21">
        <v>5045.5226012583125</v>
      </c>
      <c r="F15" s="22" t="s">
        <v>240</v>
      </c>
      <c r="G15" s="37">
        <v>16.490156588968532</v>
      </c>
      <c r="H15" s="33">
        <v>5.7131249203900438</v>
      </c>
    </row>
    <row r="16" spans="1:8" x14ac:dyDescent="0.25">
      <c r="A16" s="34"/>
      <c r="B16" s="25" t="s">
        <v>241</v>
      </c>
      <c r="C16" s="26">
        <v>3808.2264676510868</v>
      </c>
      <c r="D16" s="26">
        <v>3696.5344021739133</v>
      </c>
      <c r="E16" s="26">
        <v>4069.3149456521742</v>
      </c>
      <c r="F16" s="27"/>
      <c r="G16" s="28">
        <v>6.8559073421420464</v>
      </c>
      <c r="H16" s="29">
        <v>10.084595540596908</v>
      </c>
    </row>
    <row r="17" spans="1:8" x14ac:dyDescent="0.25">
      <c r="A17" s="30" t="s">
        <v>22</v>
      </c>
      <c r="B17" s="31" t="s">
        <v>3</v>
      </c>
      <c r="C17" s="20">
        <v>413.28665030579714</v>
      </c>
      <c r="D17" s="20">
        <v>316.84405797101448</v>
      </c>
      <c r="E17" s="21">
        <v>395.70140030189276</v>
      </c>
      <c r="F17" s="22" t="s">
        <v>240</v>
      </c>
      <c r="G17" s="37">
        <v>-4.2549765376870425</v>
      </c>
      <c r="H17" s="33">
        <v>24.888376583692249</v>
      </c>
    </row>
    <row r="18" spans="1:8" x14ac:dyDescent="0.25">
      <c r="A18" s="34"/>
      <c r="B18" s="25" t="s">
        <v>241</v>
      </c>
      <c r="C18" s="26">
        <v>328.22646765108698</v>
      </c>
      <c r="D18" s="26">
        <v>256.53440217391307</v>
      </c>
      <c r="E18" s="26">
        <v>318.31494565217395</v>
      </c>
      <c r="F18" s="27"/>
      <c r="G18" s="28">
        <v>-3.0197205209694431</v>
      </c>
      <c r="H18" s="29">
        <v>24.082751847207533</v>
      </c>
    </row>
    <row r="19" spans="1:8" x14ac:dyDescent="0.25">
      <c r="A19" s="30" t="s">
        <v>189</v>
      </c>
      <c r="B19" s="31" t="s">
        <v>3</v>
      </c>
      <c r="C19" s="20">
        <v>36406.02843119255</v>
      </c>
      <c r="D19" s="20">
        <v>40460.949068322981</v>
      </c>
      <c r="E19" s="21">
        <v>40575.290457236311</v>
      </c>
      <c r="F19" s="22" t="s">
        <v>240</v>
      </c>
      <c r="G19" s="23">
        <v>11.452119898009954</v>
      </c>
      <c r="H19" s="24">
        <v>0.28259690280683003</v>
      </c>
    </row>
    <row r="20" spans="1:8" x14ac:dyDescent="0.25">
      <c r="A20" s="30"/>
      <c r="B20" s="25" t="s">
        <v>241</v>
      </c>
      <c r="C20" s="26">
        <v>27694.941151295032</v>
      </c>
      <c r="D20" s="26">
        <v>32514.15201863354</v>
      </c>
      <c r="E20" s="26">
        <v>32004.842391304348</v>
      </c>
      <c r="F20" s="27"/>
      <c r="G20" s="23">
        <v>15.56205234907236</v>
      </c>
      <c r="H20" s="24">
        <v>-1.5664244512276042</v>
      </c>
    </row>
    <row r="21" spans="1:8" x14ac:dyDescent="0.25">
      <c r="A21" s="38" t="s">
        <v>12</v>
      </c>
      <c r="B21" s="31" t="s">
        <v>3</v>
      </c>
      <c r="C21" s="20">
        <v>410.77199018347829</v>
      </c>
      <c r="D21" s="20">
        <v>741.70643478260877</v>
      </c>
      <c r="E21" s="21">
        <v>1362.3569109081718</v>
      </c>
      <c r="F21" s="22" t="s">
        <v>240</v>
      </c>
      <c r="G21" s="37">
        <v>231.65769416255768</v>
      </c>
      <c r="H21" s="33">
        <v>83.678723416694254</v>
      </c>
    </row>
    <row r="22" spans="1:8" x14ac:dyDescent="0.25">
      <c r="A22" s="34"/>
      <c r="B22" s="25" t="s">
        <v>241</v>
      </c>
      <c r="C22" s="26">
        <v>353.93588059065218</v>
      </c>
      <c r="D22" s="26">
        <v>291.72064130434785</v>
      </c>
      <c r="E22" s="26">
        <v>654.38896739130428</v>
      </c>
      <c r="F22" s="27"/>
      <c r="G22" s="28">
        <v>84.889129155047129</v>
      </c>
      <c r="H22" s="29">
        <v>124.32041985969374</v>
      </c>
    </row>
    <row r="23" spans="1:8" x14ac:dyDescent="0.25">
      <c r="A23" s="38" t="s">
        <v>23</v>
      </c>
      <c r="B23" s="31" t="s">
        <v>3</v>
      </c>
      <c r="C23" s="20">
        <v>5476.2866503057976</v>
      </c>
      <c r="D23" s="20">
        <v>5418.844057971015</v>
      </c>
      <c r="E23" s="21">
        <v>5600.2814101701015</v>
      </c>
      <c r="F23" s="22" t="s">
        <v>240</v>
      </c>
      <c r="G23" s="23">
        <v>2.2642123720346206</v>
      </c>
      <c r="H23" s="24">
        <v>3.3482667199510132</v>
      </c>
    </row>
    <row r="24" spans="1:8" x14ac:dyDescent="0.25">
      <c r="A24" s="34"/>
      <c r="B24" s="25" t="s">
        <v>241</v>
      </c>
      <c r="C24" s="26">
        <v>4190.2264676510868</v>
      </c>
      <c r="D24" s="26">
        <v>3843.5344021739129</v>
      </c>
      <c r="E24" s="26">
        <v>4071.3149456521742</v>
      </c>
      <c r="F24" s="27"/>
      <c r="G24" s="28">
        <v>-2.8378304351070227</v>
      </c>
      <c r="H24" s="29">
        <v>5.9263302898870336</v>
      </c>
    </row>
    <row r="25" spans="1:8" x14ac:dyDescent="0.25">
      <c r="A25" s="30" t="s">
        <v>24</v>
      </c>
      <c r="B25" s="31" t="s">
        <v>3</v>
      </c>
      <c r="C25" s="20">
        <v>21547.573300611592</v>
      </c>
      <c r="D25" s="20">
        <v>28207.68811594203</v>
      </c>
      <c r="E25" s="21">
        <v>29070.245953205933</v>
      </c>
      <c r="F25" s="22" t="s">
        <v>240</v>
      </c>
      <c r="G25" s="23">
        <v>34.911925104720837</v>
      </c>
      <c r="H25" s="24">
        <v>3.0578820700176976</v>
      </c>
    </row>
    <row r="26" spans="1:8" ht="13.8" thickBot="1" x14ac:dyDescent="0.3">
      <c r="A26" s="40"/>
      <c r="B26" s="41" t="s">
        <v>241</v>
      </c>
      <c r="C26" s="42">
        <v>15744.452935302174</v>
      </c>
      <c r="D26" s="42">
        <v>22500.068804347826</v>
      </c>
      <c r="E26" s="42">
        <v>22500.62989130435</v>
      </c>
      <c r="F26" s="43"/>
      <c r="G26" s="44">
        <v>42.911474814431273</v>
      </c>
      <c r="H26" s="45">
        <v>2.4937121810779672E-3</v>
      </c>
    </row>
    <row r="31" spans="1:8" x14ac:dyDescent="0.25">
      <c r="A31" s="46"/>
      <c r="B31" s="47"/>
      <c r="C31" s="48"/>
      <c r="D31" s="53"/>
      <c r="E31" s="48"/>
      <c r="F31" s="48"/>
      <c r="G31" s="49"/>
      <c r="H31" s="49"/>
    </row>
    <row r="32" spans="1:8" ht="16.8" thickBot="1" x14ac:dyDescent="0.4">
      <c r="A32" s="4" t="s">
        <v>99</v>
      </c>
      <c r="B32" s="5"/>
      <c r="C32" s="5"/>
      <c r="D32" s="5"/>
      <c r="E32" s="5"/>
      <c r="F32" s="5"/>
      <c r="G32" s="5"/>
      <c r="H32" s="6"/>
    </row>
    <row r="33" spans="1:8" x14ac:dyDescent="0.25">
      <c r="A33" s="7"/>
      <c r="B33" s="8"/>
      <c r="C33" s="168" t="s">
        <v>16</v>
      </c>
      <c r="D33" s="164"/>
      <c r="E33" s="164"/>
      <c r="F33" s="169"/>
      <c r="G33" s="168" t="s">
        <v>1</v>
      </c>
      <c r="H33" s="165"/>
    </row>
    <row r="34" spans="1:8" x14ac:dyDescent="0.25">
      <c r="A34" s="12"/>
      <c r="B34" s="13"/>
      <c r="C34" s="14" t="s">
        <v>235</v>
      </c>
      <c r="D34" s="15" t="s">
        <v>236</v>
      </c>
      <c r="E34" s="15" t="s">
        <v>237</v>
      </c>
      <c r="F34" s="16"/>
      <c r="G34" s="17" t="s">
        <v>238</v>
      </c>
      <c r="H34" s="18" t="s">
        <v>239</v>
      </c>
    </row>
    <row r="35" spans="1:8" ht="12.75" customHeight="1" x14ac:dyDescent="0.25">
      <c r="A35" s="166" t="s">
        <v>44</v>
      </c>
      <c r="B35" s="19" t="s">
        <v>3</v>
      </c>
      <c r="C35" s="73">
        <v>6768.6013750581596</v>
      </c>
      <c r="D35" s="73">
        <v>8824.0053412301204</v>
      </c>
      <c r="E35" s="76">
        <v>9328.6812594979328</v>
      </c>
      <c r="F35" s="22" t="s">
        <v>240</v>
      </c>
      <c r="G35" s="23">
        <v>37.822878650728285</v>
      </c>
      <c r="H35" s="24">
        <v>5.7193519127840489</v>
      </c>
    </row>
    <row r="36" spans="1:8" ht="12.75" customHeight="1" x14ac:dyDescent="0.25">
      <c r="A36" s="207"/>
      <c r="B36" s="25" t="s">
        <v>241</v>
      </c>
      <c r="C36" s="75">
        <v>4732.7253267237638</v>
      </c>
      <c r="D36" s="75">
        <v>6431.6604747566462</v>
      </c>
      <c r="E36" s="75">
        <v>6704.6933357030885</v>
      </c>
      <c r="F36" s="27"/>
      <c r="G36" s="28">
        <v>41.66664813283009</v>
      </c>
      <c r="H36" s="29">
        <v>4.2451379704830003</v>
      </c>
    </row>
    <row r="37" spans="1:8" x14ac:dyDescent="0.25">
      <c r="A37" s="30" t="s">
        <v>18</v>
      </c>
      <c r="B37" s="31" t="s">
        <v>3</v>
      </c>
      <c r="C37" s="73">
        <v>2372.6297229042652</v>
      </c>
      <c r="D37" s="73">
        <v>2513.2311262640251</v>
      </c>
      <c r="E37" s="76">
        <v>3089.4996747034247</v>
      </c>
      <c r="F37" s="22" t="s">
        <v>240</v>
      </c>
      <c r="G37" s="32">
        <v>30.214152038930905</v>
      </c>
      <c r="H37" s="33">
        <v>22.929389279689374</v>
      </c>
    </row>
    <row r="38" spans="1:8" x14ac:dyDescent="0.25">
      <c r="A38" s="34"/>
      <c r="B38" s="25" t="s">
        <v>241</v>
      </c>
      <c r="C38" s="75">
        <v>1607.7250347355287</v>
      </c>
      <c r="D38" s="75">
        <v>1680.7590337334611</v>
      </c>
      <c r="E38" s="75">
        <v>2075.1800338897115</v>
      </c>
      <c r="F38" s="27"/>
      <c r="G38" s="35">
        <v>29.075556395194127</v>
      </c>
      <c r="H38" s="29">
        <v>23.466838032107745</v>
      </c>
    </row>
    <row r="39" spans="1:8" x14ac:dyDescent="0.25">
      <c r="A39" s="30" t="s">
        <v>19</v>
      </c>
      <c r="B39" s="31" t="s">
        <v>3</v>
      </c>
      <c r="C39" s="73">
        <v>2908.0764623204486</v>
      </c>
      <c r="D39" s="73">
        <v>4226.0067855049601</v>
      </c>
      <c r="E39" s="76">
        <v>4406.6546312574792</v>
      </c>
      <c r="F39" s="22" t="s">
        <v>240</v>
      </c>
      <c r="G39" s="37">
        <v>51.53159445268733</v>
      </c>
      <c r="H39" s="33">
        <v>4.2746700353660998</v>
      </c>
    </row>
    <row r="40" spans="1:8" x14ac:dyDescent="0.25">
      <c r="A40" s="34"/>
      <c r="B40" s="25" t="s">
        <v>241</v>
      </c>
      <c r="C40" s="75">
        <v>2038.6071138560765</v>
      </c>
      <c r="D40" s="75">
        <v>3039.5782758305395</v>
      </c>
      <c r="E40" s="75">
        <v>3142.2573587145794</v>
      </c>
      <c r="F40" s="27"/>
      <c r="G40" s="28">
        <v>54.137466574955738</v>
      </c>
      <c r="H40" s="29">
        <v>3.3780700336129286</v>
      </c>
    </row>
    <row r="41" spans="1:8" x14ac:dyDescent="0.25">
      <c r="A41" s="30" t="s">
        <v>20</v>
      </c>
      <c r="B41" s="31" t="s">
        <v>3</v>
      </c>
      <c r="C41" s="73">
        <v>70.301307691330777</v>
      </c>
      <c r="D41" s="73">
        <v>83.538353292859838</v>
      </c>
      <c r="E41" s="76">
        <v>86.685920509376629</v>
      </c>
      <c r="F41" s="22" t="s">
        <v>240</v>
      </c>
      <c r="G41" s="23">
        <v>23.30627033281533</v>
      </c>
      <c r="H41" s="24">
        <v>3.7678109424570323</v>
      </c>
    </row>
    <row r="42" spans="1:8" x14ac:dyDescent="0.25">
      <c r="A42" s="34"/>
      <c r="B42" s="25" t="s">
        <v>241</v>
      </c>
      <c r="C42" s="75">
        <v>51.59482908330483</v>
      </c>
      <c r="D42" s="75">
        <v>58.874420188583791</v>
      </c>
      <c r="E42" s="75">
        <v>61.912413996484212</v>
      </c>
      <c r="F42" s="27"/>
      <c r="G42" s="23">
        <v>19.997323562252035</v>
      </c>
      <c r="H42" s="24">
        <v>5.1601252261495887</v>
      </c>
    </row>
    <row r="43" spans="1:8" x14ac:dyDescent="0.25">
      <c r="A43" s="30" t="s">
        <v>21</v>
      </c>
      <c r="B43" s="31" t="s">
        <v>3</v>
      </c>
      <c r="C43" s="73">
        <v>58.003566588679639</v>
      </c>
      <c r="D43" s="73">
        <v>67.406254527841483</v>
      </c>
      <c r="E43" s="76">
        <v>72.655828524749069</v>
      </c>
      <c r="F43" s="22" t="s">
        <v>240</v>
      </c>
      <c r="G43" s="37">
        <v>25.260967209090651</v>
      </c>
      <c r="H43" s="33">
        <v>7.7879627546124937</v>
      </c>
    </row>
    <row r="44" spans="1:8" x14ac:dyDescent="0.25">
      <c r="A44" s="34"/>
      <c r="B44" s="25" t="s">
        <v>241</v>
      </c>
      <c r="C44" s="75">
        <v>43.313733920491558</v>
      </c>
      <c r="D44" s="75">
        <v>52.2747583427969</v>
      </c>
      <c r="E44" s="75">
        <v>55.631322693260586</v>
      </c>
      <c r="F44" s="27"/>
      <c r="G44" s="28">
        <v>28.43806723146912</v>
      </c>
      <c r="H44" s="29">
        <v>6.4210040502773467</v>
      </c>
    </row>
    <row r="45" spans="1:8" x14ac:dyDescent="0.25">
      <c r="A45" s="30" t="s">
        <v>22</v>
      </c>
      <c r="B45" s="31" t="s">
        <v>3</v>
      </c>
      <c r="C45" s="73">
        <v>3.0874763808887988</v>
      </c>
      <c r="D45" s="73">
        <v>3.3642921260110517</v>
      </c>
      <c r="E45" s="76">
        <v>3.5525667462749952</v>
      </c>
      <c r="F45" s="22" t="s">
        <v>240</v>
      </c>
      <c r="G45" s="37">
        <v>15.063770795626624</v>
      </c>
      <c r="H45" s="33">
        <v>5.5962625483172843</v>
      </c>
    </row>
    <row r="46" spans="1:8" x14ac:dyDescent="0.25">
      <c r="A46" s="34"/>
      <c r="B46" s="25" t="s">
        <v>241</v>
      </c>
      <c r="C46" s="75">
        <v>2.6439127950002992</v>
      </c>
      <c r="D46" s="75">
        <v>2.7242678873309334</v>
      </c>
      <c r="E46" s="75">
        <v>2.9298418856858106</v>
      </c>
      <c r="F46" s="27"/>
      <c r="G46" s="28">
        <v>10.814618818979582</v>
      </c>
      <c r="H46" s="29">
        <v>7.5460272945582432</v>
      </c>
    </row>
    <row r="47" spans="1:8" x14ac:dyDescent="0.25">
      <c r="A47" s="30" t="s">
        <v>189</v>
      </c>
      <c r="B47" s="31" t="s">
        <v>3</v>
      </c>
      <c r="C47" s="73">
        <v>523.4890545770088</v>
      </c>
      <c r="D47" s="73">
        <v>682.20584986976542</v>
      </c>
      <c r="E47" s="76">
        <v>619.01850455861734</v>
      </c>
      <c r="F47" s="22" t="s">
        <v>240</v>
      </c>
      <c r="G47" s="23">
        <v>18.248605036985637</v>
      </c>
      <c r="H47" s="24">
        <v>-9.2622110061370364</v>
      </c>
    </row>
    <row r="48" spans="1:8" x14ac:dyDescent="0.25">
      <c r="A48" s="30"/>
      <c r="B48" s="25" t="s">
        <v>241</v>
      </c>
      <c r="C48" s="75">
        <v>390.64285898953881</v>
      </c>
      <c r="D48" s="75">
        <v>574.08056289075967</v>
      </c>
      <c r="E48" s="75">
        <v>499.6435100253629</v>
      </c>
      <c r="F48" s="27"/>
      <c r="G48" s="23">
        <v>27.902890972529732</v>
      </c>
      <c r="H48" s="24">
        <v>-12.966307810627129</v>
      </c>
    </row>
    <row r="49" spans="1:8" x14ac:dyDescent="0.25">
      <c r="A49" s="38" t="s">
        <v>12</v>
      </c>
      <c r="B49" s="31" t="s">
        <v>3</v>
      </c>
      <c r="C49" s="73">
        <v>5.8164067181343819</v>
      </c>
      <c r="D49" s="73">
        <v>14.626814588053209</v>
      </c>
      <c r="E49" s="76">
        <v>39.063939016235594</v>
      </c>
      <c r="F49" s="22" t="s">
        <v>240</v>
      </c>
      <c r="G49" s="37">
        <v>571.61635884990847</v>
      </c>
      <c r="H49" s="33">
        <v>167.07071988279642</v>
      </c>
    </row>
    <row r="50" spans="1:8" x14ac:dyDescent="0.25">
      <c r="A50" s="34"/>
      <c r="B50" s="25" t="s">
        <v>241</v>
      </c>
      <c r="C50" s="75">
        <v>5.7849583140990006</v>
      </c>
      <c r="D50" s="75">
        <v>4.0117119976582041</v>
      </c>
      <c r="E50" s="75">
        <v>14.123763116937599</v>
      </c>
      <c r="F50" s="27"/>
      <c r="G50" s="28">
        <v>144.14632483202877</v>
      </c>
      <c r="H50" s="29">
        <v>252.06323697170194</v>
      </c>
    </row>
    <row r="51" spans="1:8" x14ac:dyDescent="0.25">
      <c r="A51" s="38" t="s">
        <v>23</v>
      </c>
      <c r="B51" s="31" t="s">
        <v>3</v>
      </c>
      <c r="C51" s="73">
        <v>196.56652088791503</v>
      </c>
      <c r="D51" s="73">
        <v>220.67341616584955</v>
      </c>
      <c r="E51" s="76">
        <v>197.75081929582566</v>
      </c>
      <c r="F51" s="22" t="s">
        <v>240</v>
      </c>
      <c r="G51" s="23">
        <v>0.60249242982020235</v>
      </c>
      <c r="H51" s="24">
        <v>-10.387566054986948</v>
      </c>
    </row>
    <row r="52" spans="1:8" x14ac:dyDescent="0.25">
      <c r="A52" s="34"/>
      <c r="B52" s="25" t="s">
        <v>241</v>
      </c>
      <c r="C52" s="75">
        <v>136.38639588453881</v>
      </c>
      <c r="D52" s="75">
        <v>157.11895319547463</v>
      </c>
      <c r="E52" s="75">
        <v>139.58075682356741</v>
      </c>
      <c r="F52" s="27"/>
      <c r="G52" s="28">
        <v>2.3421404446619931</v>
      </c>
      <c r="H52" s="29">
        <v>-11.162368393638431</v>
      </c>
    </row>
    <row r="53" spans="1:8" x14ac:dyDescent="0.25">
      <c r="A53" s="30" t="s">
        <v>24</v>
      </c>
      <c r="B53" s="31" t="s">
        <v>3</v>
      </c>
      <c r="C53" s="73">
        <v>630.63085698948919</v>
      </c>
      <c r="D53" s="73">
        <v>1012.9524488907548</v>
      </c>
      <c r="E53" s="76">
        <v>887.62401475463719</v>
      </c>
      <c r="F53" s="22" t="s">
        <v>240</v>
      </c>
      <c r="G53" s="23">
        <v>40.751757532446788</v>
      </c>
      <c r="H53" s="24">
        <v>-12.372588098618053</v>
      </c>
    </row>
    <row r="54" spans="1:8" ht="13.8" thickBot="1" x14ac:dyDescent="0.3">
      <c r="A54" s="40"/>
      <c r="B54" s="41" t="s">
        <v>241</v>
      </c>
      <c r="C54" s="79">
        <v>456.02648914518602</v>
      </c>
      <c r="D54" s="79">
        <v>862.23849069004348</v>
      </c>
      <c r="E54" s="79">
        <v>713.43433455749857</v>
      </c>
      <c r="F54" s="43"/>
      <c r="G54" s="44">
        <v>56.445809956088112</v>
      </c>
      <c r="H54" s="45">
        <v>-17.257888361427476</v>
      </c>
    </row>
    <row r="59" spans="1:8" x14ac:dyDescent="0.25">
      <c r="A59" s="46"/>
      <c r="B59" s="47"/>
      <c r="C59" s="48"/>
      <c r="D59" s="48"/>
      <c r="E59" s="48"/>
      <c r="F59" s="48"/>
      <c r="G59" s="49"/>
      <c r="H59" s="49"/>
    </row>
    <row r="60" spans="1:8" x14ac:dyDescent="0.25">
      <c r="A60" s="50"/>
      <c r="B60" s="50"/>
      <c r="C60" s="50"/>
      <c r="D60" s="50"/>
      <c r="E60" s="50"/>
      <c r="F60" s="50"/>
      <c r="G60" s="50"/>
      <c r="H60" s="50"/>
    </row>
    <row r="61" spans="1:8" ht="12.75" customHeight="1" x14ac:dyDescent="0.25">
      <c r="A61" s="52" t="str">
        <f>+Innhold!$B$123</f>
        <v>Finans Norge / Skadeforsikringsstatistikk</v>
      </c>
      <c r="G61" s="51"/>
      <c r="H61" s="162">
        <v>15</v>
      </c>
    </row>
    <row r="62" spans="1:8" ht="12.75" customHeight="1" x14ac:dyDescent="0.25">
      <c r="A62" s="52" t="str">
        <f>+Innhold!$B$124</f>
        <v>Skadestatistikk for landbasert forsikring 3. kvartal 2024</v>
      </c>
      <c r="G62" s="51"/>
      <c r="H62" s="162"/>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35" display="Tilbake til innholdsfortegnelsen" xr:uid="{00000000-0004-0000-0A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68"/>
  <sheetViews>
    <sheetView showGridLines="0" showRowColHeaders="0" zoomScale="80" zoomScaleNormal="80" workbookViewId="0">
      <selection activeCell="L50" sqref="L50"/>
    </sheetView>
  </sheetViews>
  <sheetFormatPr defaultColWidth="11.44140625" defaultRowHeight="13.2" x14ac:dyDescent="0.25"/>
  <cols>
    <col min="1" max="1" width="26.44140625" style="1" customWidth="1"/>
    <col min="2" max="2" width="8.21875" style="1" customWidth="1"/>
    <col min="3" max="4" width="10.44140625" style="1" customWidth="1"/>
    <col min="5" max="5" width="9.77734375" style="1" customWidth="1"/>
    <col min="6" max="6" width="1.5546875" style="1" customWidth="1"/>
    <col min="7" max="7" width="7.5546875" style="1" customWidth="1"/>
    <col min="8" max="8" width="8.77734375" style="1" customWidth="1"/>
    <col min="9" max="16384" width="11.44140625" style="1"/>
  </cols>
  <sheetData>
    <row r="1" spans="1:8" ht="5.25" customHeight="1" x14ac:dyDescent="0.25"/>
    <row r="2" spans="1:8" x14ac:dyDescent="0.25">
      <c r="A2" s="85" t="s">
        <v>0</v>
      </c>
      <c r="B2" s="2"/>
      <c r="C2" s="2"/>
      <c r="D2" s="2"/>
      <c r="E2" s="2"/>
      <c r="F2" s="2"/>
      <c r="G2" s="2"/>
    </row>
    <row r="3" spans="1:8" ht="6" customHeight="1" x14ac:dyDescent="0.25">
      <c r="A3" s="3"/>
      <c r="B3" s="2"/>
      <c r="C3" s="2"/>
      <c r="D3" s="2"/>
      <c r="E3" s="2"/>
      <c r="F3" s="2"/>
      <c r="G3" s="2"/>
    </row>
    <row r="4" spans="1:8" ht="16.2" thickBot="1" x14ac:dyDescent="0.35">
      <c r="A4" s="4" t="s">
        <v>150</v>
      </c>
      <c r="B4" s="5"/>
      <c r="C4" s="5"/>
      <c r="D4" s="5"/>
      <c r="E4" s="5"/>
      <c r="F4" s="5"/>
      <c r="G4" s="5"/>
      <c r="H4" s="6"/>
    </row>
    <row r="5" spans="1:8" x14ac:dyDescent="0.25">
      <c r="A5" s="7"/>
      <c r="B5" s="8"/>
      <c r="C5" s="9"/>
      <c r="D5" s="8"/>
      <c r="E5" s="10"/>
      <c r="F5" s="11"/>
      <c r="G5" s="168" t="s">
        <v>1</v>
      </c>
      <c r="H5" s="165"/>
    </row>
    <row r="6" spans="1:8" x14ac:dyDescent="0.25">
      <c r="A6" s="12"/>
      <c r="B6" s="13"/>
      <c r="C6" s="14" t="s">
        <v>235</v>
      </c>
      <c r="D6" s="15" t="s">
        <v>236</v>
      </c>
      <c r="E6" s="15" t="s">
        <v>237</v>
      </c>
      <c r="F6" s="16"/>
      <c r="G6" s="17" t="s">
        <v>238</v>
      </c>
      <c r="H6" s="18" t="s">
        <v>239</v>
      </c>
    </row>
    <row r="7" spans="1:8" ht="12.75" customHeight="1" x14ac:dyDescent="0.25">
      <c r="A7" s="166" t="s">
        <v>45</v>
      </c>
      <c r="B7" s="19" t="s">
        <v>3</v>
      </c>
      <c r="C7" s="20">
        <v>18907.302359650501</v>
      </c>
      <c r="D7" s="20">
        <v>23403.869983780671</v>
      </c>
      <c r="E7" s="21">
        <v>28442.262257351653</v>
      </c>
      <c r="F7" s="22" t="s">
        <v>240</v>
      </c>
      <c r="G7" s="23">
        <v>50.430038703191315</v>
      </c>
      <c r="H7" s="24">
        <v>21.528030522570347</v>
      </c>
    </row>
    <row r="8" spans="1:8" ht="12.75" customHeight="1" x14ac:dyDescent="0.25">
      <c r="A8" s="207"/>
      <c r="B8" s="25" t="s">
        <v>241</v>
      </c>
      <c r="C8" s="26">
        <v>14558.442002825303</v>
      </c>
      <c r="D8" s="26">
        <v>18974.891539789671</v>
      </c>
      <c r="E8" s="26">
        <v>22659.891539789671</v>
      </c>
      <c r="F8" s="27"/>
      <c r="G8" s="28">
        <v>55.647778350129443</v>
      </c>
      <c r="H8" s="29">
        <v>19.420400861173221</v>
      </c>
    </row>
    <row r="9" spans="1:8" x14ac:dyDescent="0.25">
      <c r="A9" s="30" t="s">
        <v>18</v>
      </c>
      <c r="B9" s="31" t="s">
        <v>3</v>
      </c>
      <c r="C9" s="20">
        <v>2233.5276521739133</v>
      </c>
      <c r="D9" s="20">
        <v>2945.0269913043476</v>
      </c>
      <c r="E9" s="21">
        <v>3842.8984604355555</v>
      </c>
      <c r="F9" s="22" t="s">
        <v>240</v>
      </c>
      <c r="G9" s="32">
        <v>72.055110071962901</v>
      </c>
      <c r="H9" s="33">
        <v>30.487716132392478</v>
      </c>
    </row>
    <row r="10" spans="1:8" x14ac:dyDescent="0.25">
      <c r="A10" s="34"/>
      <c r="B10" s="25" t="s">
        <v>241</v>
      </c>
      <c r="C10" s="26">
        <v>1764.3986608695652</v>
      </c>
      <c r="D10" s="26">
        <v>1968.8749739130435</v>
      </c>
      <c r="E10" s="26">
        <v>2707.8749739130435</v>
      </c>
      <c r="F10" s="27"/>
      <c r="G10" s="35">
        <v>53.472966964194825</v>
      </c>
      <c r="H10" s="29">
        <v>37.534125314786934</v>
      </c>
    </row>
    <row r="11" spans="1:8" x14ac:dyDescent="0.25">
      <c r="A11" s="30" t="s">
        <v>19</v>
      </c>
      <c r="B11" s="31" t="s">
        <v>3</v>
      </c>
      <c r="C11" s="20">
        <v>5664.0921739130436</v>
      </c>
      <c r="D11" s="20">
        <v>7799.4233043478262</v>
      </c>
      <c r="E11" s="21">
        <v>11233.935993060373</v>
      </c>
      <c r="F11" s="22" t="s">
        <v>240</v>
      </c>
      <c r="G11" s="37">
        <v>98.336037764360697</v>
      </c>
      <c r="H11" s="33">
        <v>44.035469735281083</v>
      </c>
    </row>
    <row r="12" spans="1:8" x14ac:dyDescent="0.25">
      <c r="A12" s="34"/>
      <c r="B12" s="25" t="s">
        <v>241</v>
      </c>
      <c r="C12" s="26">
        <v>4175.3288695652172</v>
      </c>
      <c r="D12" s="26">
        <v>5854.249913043478</v>
      </c>
      <c r="E12" s="26">
        <v>8381.2499130434771</v>
      </c>
      <c r="F12" s="27"/>
      <c r="G12" s="28">
        <v>100.73268896579702</v>
      </c>
      <c r="H12" s="29">
        <v>43.165222488533544</v>
      </c>
    </row>
    <row r="13" spans="1:8" x14ac:dyDescent="0.25">
      <c r="A13" s="30" t="s">
        <v>20</v>
      </c>
      <c r="B13" s="31" t="s">
        <v>3</v>
      </c>
      <c r="C13" s="20">
        <v>1056.710559006211</v>
      </c>
      <c r="D13" s="20">
        <v>1113.3920496894409</v>
      </c>
      <c r="E13" s="21">
        <v>1254.5880804250858</v>
      </c>
      <c r="F13" s="22" t="s">
        <v>240</v>
      </c>
      <c r="G13" s="23">
        <v>18.725801472540368</v>
      </c>
      <c r="H13" s="24">
        <v>12.681609391321658</v>
      </c>
    </row>
    <row r="14" spans="1:8" x14ac:dyDescent="0.25">
      <c r="A14" s="34"/>
      <c r="B14" s="25" t="s">
        <v>241</v>
      </c>
      <c r="C14" s="26">
        <v>753.63279503105593</v>
      </c>
      <c r="D14" s="26">
        <v>834.97614906832291</v>
      </c>
      <c r="E14" s="26">
        <v>924.97614906832291</v>
      </c>
      <c r="F14" s="27"/>
      <c r="G14" s="23">
        <v>22.735655237801339</v>
      </c>
      <c r="H14" s="24">
        <v>10.778750997908531</v>
      </c>
    </row>
    <row r="15" spans="1:8" x14ac:dyDescent="0.25">
      <c r="A15" s="30" t="s">
        <v>21</v>
      </c>
      <c r="B15" s="31" t="s">
        <v>3</v>
      </c>
      <c r="C15" s="20">
        <v>638.8739130434783</v>
      </c>
      <c r="D15" s="20">
        <v>777.86434782608694</v>
      </c>
      <c r="E15" s="21">
        <v>805.17943805776918</v>
      </c>
      <c r="F15" s="22" t="s">
        <v>240</v>
      </c>
      <c r="G15" s="37">
        <v>26.031040181628612</v>
      </c>
      <c r="H15" s="33">
        <v>3.5115493219377072</v>
      </c>
    </row>
    <row r="16" spans="1:8" x14ac:dyDescent="0.25">
      <c r="A16" s="34"/>
      <c r="B16" s="25" t="s">
        <v>241</v>
      </c>
      <c r="C16" s="26">
        <v>505.18456521739131</v>
      </c>
      <c r="D16" s="26">
        <v>635.86804347826092</v>
      </c>
      <c r="E16" s="26">
        <v>650.86804347826092</v>
      </c>
      <c r="F16" s="27"/>
      <c r="G16" s="28">
        <v>28.837674048528982</v>
      </c>
      <c r="H16" s="29">
        <v>2.3589800043965852</v>
      </c>
    </row>
    <row r="17" spans="1:8" x14ac:dyDescent="0.25">
      <c r="A17" s="30" t="s">
        <v>22</v>
      </c>
      <c r="B17" s="31" t="s">
        <v>3</v>
      </c>
      <c r="C17" s="20">
        <v>448.87391304347824</v>
      </c>
      <c r="D17" s="20">
        <v>451.86434782608694</v>
      </c>
      <c r="E17" s="21">
        <v>466.0228181922746</v>
      </c>
      <c r="F17" s="22" t="s">
        <v>240</v>
      </c>
      <c r="G17" s="37">
        <v>3.8204281092038599</v>
      </c>
      <c r="H17" s="33">
        <v>3.1333453135446092</v>
      </c>
    </row>
    <row r="18" spans="1:8" x14ac:dyDescent="0.25">
      <c r="A18" s="34"/>
      <c r="B18" s="25" t="s">
        <v>241</v>
      </c>
      <c r="C18" s="26">
        <v>348.18456521739131</v>
      </c>
      <c r="D18" s="26">
        <v>359.86804347826086</v>
      </c>
      <c r="E18" s="26">
        <v>367.86804347826086</v>
      </c>
      <c r="F18" s="27"/>
      <c r="G18" s="28">
        <v>5.6531736978576532</v>
      </c>
      <c r="H18" s="29">
        <v>2.2230370673308499</v>
      </c>
    </row>
    <row r="19" spans="1:8" x14ac:dyDescent="0.25">
      <c r="A19" s="30" t="s">
        <v>189</v>
      </c>
      <c r="B19" s="31" t="s">
        <v>3</v>
      </c>
      <c r="C19" s="20">
        <v>5612.7763975155276</v>
      </c>
      <c r="D19" s="20">
        <v>6841.9801242236026</v>
      </c>
      <c r="E19" s="21">
        <v>7396.6180061925406</v>
      </c>
      <c r="F19" s="22" t="s">
        <v>240</v>
      </c>
      <c r="G19" s="23">
        <v>31.781804268322958</v>
      </c>
      <c r="H19" s="24">
        <v>8.1063942294318707</v>
      </c>
    </row>
    <row r="20" spans="1:8" x14ac:dyDescent="0.25">
      <c r="A20" s="30"/>
      <c r="B20" s="25" t="s">
        <v>241</v>
      </c>
      <c r="C20" s="26">
        <v>4453.5819875776397</v>
      </c>
      <c r="D20" s="26">
        <v>5912.4403726708078</v>
      </c>
      <c r="E20" s="26">
        <v>6207.4403726708078</v>
      </c>
      <c r="F20" s="27"/>
      <c r="G20" s="23">
        <v>39.380848718743664</v>
      </c>
      <c r="H20" s="24">
        <v>4.9894794941794913</v>
      </c>
    </row>
    <row r="21" spans="1:8" x14ac:dyDescent="0.25">
      <c r="A21" s="38" t="s">
        <v>12</v>
      </c>
      <c r="B21" s="31" t="s">
        <v>3</v>
      </c>
      <c r="C21" s="20">
        <v>51.924347826086958</v>
      </c>
      <c r="D21" s="20">
        <v>63.118608695652171</v>
      </c>
      <c r="E21" s="21">
        <v>125.81083283713377</v>
      </c>
      <c r="F21" s="22" t="s">
        <v>240</v>
      </c>
      <c r="G21" s="37">
        <v>142.29641411870753</v>
      </c>
      <c r="H21" s="33">
        <v>99.324470923897366</v>
      </c>
    </row>
    <row r="22" spans="1:8" x14ac:dyDescent="0.25">
      <c r="A22" s="34"/>
      <c r="B22" s="25" t="s">
        <v>241</v>
      </c>
      <c r="C22" s="26">
        <v>31.110739130434784</v>
      </c>
      <c r="D22" s="26">
        <v>31.520826086956522</v>
      </c>
      <c r="E22" s="26">
        <v>66.520826086956518</v>
      </c>
      <c r="F22" s="27"/>
      <c r="G22" s="28">
        <v>113.81949753125929</v>
      </c>
      <c r="H22" s="29">
        <v>111.03769902300616</v>
      </c>
    </row>
    <row r="23" spans="1:8" x14ac:dyDescent="0.25">
      <c r="A23" s="38" t="s">
        <v>23</v>
      </c>
      <c r="B23" s="31" t="s">
        <v>3</v>
      </c>
      <c r="C23" s="20">
        <v>1697.8739130434783</v>
      </c>
      <c r="D23" s="20">
        <v>1603.8643478260869</v>
      </c>
      <c r="E23" s="21">
        <v>1517.5144431266392</v>
      </c>
      <c r="F23" s="22" t="s">
        <v>240</v>
      </c>
      <c r="G23" s="23">
        <v>-10.622665707463554</v>
      </c>
      <c r="H23" s="24">
        <v>-5.3838658373127544</v>
      </c>
    </row>
    <row r="24" spans="1:8" x14ac:dyDescent="0.25">
      <c r="A24" s="34"/>
      <c r="B24" s="25" t="s">
        <v>241</v>
      </c>
      <c r="C24" s="26">
        <v>1244.1845652173913</v>
      </c>
      <c r="D24" s="26">
        <v>1135.8680434782609</v>
      </c>
      <c r="E24" s="26">
        <v>1086.8680434782609</v>
      </c>
      <c r="F24" s="27"/>
      <c r="G24" s="28">
        <v>-12.644146707578159</v>
      </c>
      <c r="H24" s="29">
        <v>-4.3138813774487375</v>
      </c>
    </row>
    <row r="25" spans="1:8" x14ac:dyDescent="0.25">
      <c r="A25" s="30" t="s">
        <v>24</v>
      </c>
      <c r="B25" s="31" t="s">
        <v>3</v>
      </c>
      <c r="C25" s="20">
        <v>2505.7478260869566</v>
      </c>
      <c r="D25" s="20">
        <v>3398.7286956521739</v>
      </c>
      <c r="E25" s="21">
        <v>3725.2333528423092</v>
      </c>
      <c r="F25" s="22" t="s">
        <v>240</v>
      </c>
      <c r="G25" s="23">
        <v>48.667528075230706</v>
      </c>
      <c r="H25" s="24">
        <v>9.606670211947673</v>
      </c>
    </row>
    <row r="26" spans="1:8" ht="13.8" thickBot="1" x14ac:dyDescent="0.3">
      <c r="A26" s="40"/>
      <c r="B26" s="41" t="s">
        <v>241</v>
      </c>
      <c r="C26" s="42">
        <v>2017.3691304347826</v>
      </c>
      <c r="D26" s="42">
        <v>3083.7360869565218</v>
      </c>
      <c r="E26" s="42">
        <v>3242.7360869565218</v>
      </c>
      <c r="F26" s="43"/>
      <c r="G26" s="44">
        <v>60.740840039405612</v>
      </c>
      <c r="H26" s="45">
        <v>5.1560832547419437</v>
      </c>
    </row>
    <row r="31" spans="1:8" x14ac:dyDescent="0.25">
      <c r="A31" s="46"/>
      <c r="B31" s="47"/>
      <c r="C31" s="48"/>
      <c r="D31" s="53"/>
      <c r="E31" s="48"/>
      <c r="F31" s="48"/>
      <c r="G31" s="49"/>
      <c r="H31" s="49"/>
    </row>
    <row r="32" spans="1:8" ht="16.8" thickBot="1" x14ac:dyDescent="0.4">
      <c r="A32" s="4" t="s">
        <v>98</v>
      </c>
      <c r="B32" s="5"/>
      <c r="C32" s="5"/>
      <c r="D32" s="5"/>
      <c r="E32" s="5"/>
      <c r="F32" s="5"/>
      <c r="G32" s="5"/>
      <c r="H32" s="6"/>
    </row>
    <row r="33" spans="1:8" x14ac:dyDescent="0.25">
      <c r="A33" s="7"/>
      <c r="B33" s="8"/>
      <c r="C33" s="168" t="s">
        <v>16</v>
      </c>
      <c r="D33" s="164"/>
      <c r="E33" s="164"/>
      <c r="F33" s="169"/>
      <c r="G33" s="168" t="s">
        <v>1</v>
      </c>
      <c r="H33" s="165"/>
    </row>
    <row r="34" spans="1:8" x14ac:dyDescent="0.25">
      <c r="A34" s="12"/>
      <c r="B34" s="13"/>
      <c r="C34" s="14" t="s">
        <v>235</v>
      </c>
      <c r="D34" s="15" t="s">
        <v>236</v>
      </c>
      <c r="E34" s="15" t="s">
        <v>237</v>
      </c>
      <c r="F34" s="16"/>
      <c r="G34" s="17" t="s">
        <v>238</v>
      </c>
      <c r="H34" s="18" t="s">
        <v>239</v>
      </c>
    </row>
    <row r="35" spans="1:8" ht="12.75" customHeight="1" x14ac:dyDescent="0.25">
      <c r="A35" s="166" t="s">
        <v>45</v>
      </c>
      <c r="B35" s="19" t="s">
        <v>3</v>
      </c>
      <c r="C35" s="73">
        <v>920.69793862427105</v>
      </c>
      <c r="D35" s="73">
        <v>1347.9676720498505</v>
      </c>
      <c r="E35" s="76">
        <v>1555.6516780396084</v>
      </c>
      <c r="F35" s="22" t="s">
        <v>240</v>
      </c>
      <c r="G35" s="23">
        <v>68.964392422133642</v>
      </c>
      <c r="H35" s="24">
        <v>15.407194867955056</v>
      </c>
    </row>
    <row r="36" spans="1:8" ht="12.75" customHeight="1" x14ac:dyDescent="0.25">
      <c r="A36" s="207"/>
      <c r="B36" s="25" t="s">
        <v>241</v>
      </c>
      <c r="C36" s="75">
        <v>688.20983215561296</v>
      </c>
      <c r="D36" s="75">
        <v>1067.1812892937332</v>
      </c>
      <c r="E36" s="75">
        <v>1207.7927459126938</v>
      </c>
      <c r="F36" s="27"/>
      <c r="G36" s="28">
        <v>75.497746396566527</v>
      </c>
      <c r="H36" s="29">
        <v>13.175967197852387</v>
      </c>
    </row>
    <row r="37" spans="1:8" x14ac:dyDescent="0.25">
      <c r="A37" s="30" t="s">
        <v>18</v>
      </c>
      <c r="B37" s="31" t="s">
        <v>3</v>
      </c>
      <c r="C37" s="73">
        <v>342.37821156408756</v>
      </c>
      <c r="D37" s="73">
        <v>511.05360892797546</v>
      </c>
      <c r="E37" s="76">
        <v>568.61977482357338</v>
      </c>
      <c r="F37" s="22" t="s">
        <v>240</v>
      </c>
      <c r="G37" s="32">
        <v>66.079427842661374</v>
      </c>
      <c r="H37" s="33">
        <v>11.26421277336307</v>
      </c>
    </row>
    <row r="38" spans="1:8" x14ac:dyDescent="0.25">
      <c r="A38" s="34"/>
      <c r="B38" s="25" t="s">
        <v>241</v>
      </c>
      <c r="C38" s="75">
        <v>249.44291208677632</v>
      </c>
      <c r="D38" s="75">
        <v>344.4642229695142</v>
      </c>
      <c r="E38" s="75">
        <v>393.07243485619023</v>
      </c>
      <c r="F38" s="27"/>
      <c r="G38" s="35">
        <v>57.580117858569565</v>
      </c>
      <c r="H38" s="29">
        <v>14.111251225930062</v>
      </c>
    </row>
    <row r="39" spans="1:8" x14ac:dyDescent="0.25">
      <c r="A39" s="30" t="s">
        <v>19</v>
      </c>
      <c r="B39" s="31" t="s">
        <v>3</v>
      </c>
      <c r="C39" s="73">
        <v>303.71060912703126</v>
      </c>
      <c r="D39" s="73">
        <v>472.24219797751482</v>
      </c>
      <c r="E39" s="76">
        <v>668.85950582682017</v>
      </c>
      <c r="F39" s="22" t="s">
        <v>240</v>
      </c>
      <c r="G39" s="37">
        <v>120.22922009519274</v>
      </c>
      <c r="H39" s="33">
        <v>41.63484514754586</v>
      </c>
    </row>
    <row r="40" spans="1:8" x14ac:dyDescent="0.25">
      <c r="A40" s="34"/>
      <c r="B40" s="25" t="s">
        <v>241</v>
      </c>
      <c r="C40" s="75">
        <v>229.75947795011737</v>
      </c>
      <c r="D40" s="75">
        <v>365.50390917336307</v>
      </c>
      <c r="E40" s="75">
        <v>513.72694222131702</v>
      </c>
      <c r="F40" s="27"/>
      <c r="G40" s="28">
        <v>123.59336241739339</v>
      </c>
      <c r="H40" s="29">
        <v>40.553063682186206</v>
      </c>
    </row>
    <row r="41" spans="1:8" x14ac:dyDescent="0.25">
      <c r="A41" s="30" t="s">
        <v>20</v>
      </c>
      <c r="B41" s="31" t="s">
        <v>3</v>
      </c>
      <c r="C41" s="73">
        <v>33.90977623610835</v>
      </c>
      <c r="D41" s="73">
        <v>45.37203109398417</v>
      </c>
      <c r="E41" s="76">
        <v>52.046691684542814</v>
      </c>
      <c r="F41" s="22" t="s">
        <v>240</v>
      </c>
      <c r="G41" s="23">
        <v>53.485801033159362</v>
      </c>
      <c r="H41" s="24">
        <v>14.710958336276974</v>
      </c>
    </row>
    <row r="42" spans="1:8" x14ac:dyDescent="0.25">
      <c r="A42" s="34"/>
      <c r="B42" s="25" t="s">
        <v>241</v>
      </c>
      <c r="C42" s="75">
        <v>23.236475963676959</v>
      </c>
      <c r="D42" s="75">
        <v>34.624435738386047</v>
      </c>
      <c r="E42" s="75">
        <v>38.268278295627162</v>
      </c>
      <c r="F42" s="27"/>
      <c r="G42" s="23">
        <v>64.690542384515538</v>
      </c>
      <c r="H42" s="24">
        <v>10.523904518684773</v>
      </c>
    </row>
    <row r="43" spans="1:8" x14ac:dyDescent="0.25">
      <c r="A43" s="30" t="s">
        <v>21</v>
      </c>
      <c r="B43" s="31" t="s">
        <v>3</v>
      </c>
      <c r="C43" s="73">
        <v>10.163603263999788</v>
      </c>
      <c r="D43" s="73">
        <v>13.01059107452795</v>
      </c>
      <c r="E43" s="76">
        <v>14.346145602976478</v>
      </c>
      <c r="F43" s="22" t="s">
        <v>240</v>
      </c>
      <c r="G43" s="37">
        <v>41.152160610120973</v>
      </c>
      <c r="H43" s="33">
        <v>10.265133388622644</v>
      </c>
    </row>
    <row r="44" spans="1:8" x14ac:dyDescent="0.25">
      <c r="A44" s="34"/>
      <c r="B44" s="25" t="s">
        <v>241</v>
      </c>
      <c r="C44" s="75">
        <v>7.9966219958976179</v>
      </c>
      <c r="D44" s="75">
        <v>10.551066039727679</v>
      </c>
      <c r="E44" s="75">
        <v>11.516223213720531</v>
      </c>
      <c r="F44" s="27"/>
      <c r="G44" s="28">
        <v>44.013599987951409</v>
      </c>
      <c r="H44" s="29">
        <v>9.1474849115602979</v>
      </c>
    </row>
    <row r="45" spans="1:8" x14ac:dyDescent="0.25">
      <c r="A45" s="30" t="s">
        <v>22</v>
      </c>
      <c r="B45" s="31" t="s">
        <v>3</v>
      </c>
      <c r="C45" s="73">
        <v>3.1169390507021411</v>
      </c>
      <c r="D45" s="73">
        <v>3.1450758378601558</v>
      </c>
      <c r="E45" s="76">
        <v>3.2442353689005223</v>
      </c>
      <c r="F45" s="22" t="s">
        <v>240</v>
      </c>
      <c r="G45" s="37">
        <v>4.0840169194102742</v>
      </c>
      <c r="H45" s="33">
        <v>3.1528502380353558</v>
      </c>
    </row>
    <row r="46" spans="1:8" x14ac:dyDescent="0.25">
      <c r="A46" s="34"/>
      <c r="B46" s="25" t="s">
        <v>241</v>
      </c>
      <c r="C46" s="75">
        <v>2.6811714698534628</v>
      </c>
      <c r="D46" s="75">
        <v>2.5722805027827422</v>
      </c>
      <c r="E46" s="75">
        <v>2.6976181445828722</v>
      </c>
      <c r="F46" s="27"/>
      <c r="G46" s="28">
        <v>0.61341376015417381</v>
      </c>
      <c r="H46" s="29">
        <v>4.8726272917956237</v>
      </c>
    </row>
    <row r="47" spans="1:8" x14ac:dyDescent="0.25">
      <c r="A47" s="30" t="s">
        <v>189</v>
      </c>
      <c r="B47" s="31" t="s">
        <v>3</v>
      </c>
      <c r="C47" s="73">
        <v>100.45196290747263</v>
      </c>
      <c r="D47" s="73">
        <v>136.01959731541021</v>
      </c>
      <c r="E47" s="76">
        <v>134.71745297626606</v>
      </c>
      <c r="F47" s="22" t="s">
        <v>240</v>
      </c>
      <c r="G47" s="23">
        <v>34.111319557145663</v>
      </c>
      <c r="H47" s="24">
        <v>-0.95732112492926547</v>
      </c>
    </row>
    <row r="48" spans="1:8" x14ac:dyDescent="0.25">
      <c r="A48" s="30"/>
      <c r="B48" s="25" t="s">
        <v>241</v>
      </c>
      <c r="C48" s="75">
        <v>82.077219100720271</v>
      </c>
      <c r="D48" s="75">
        <v>120.45948439654373</v>
      </c>
      <c r="E48" s="75">
        <v>116.06178190211274</v>
      </c>
      <c r="F48" s="27"/>
      <c r="G48" s="23">
        <v>41.405597282345354</v>
      </c>
      <c r="H48" s="24">
        <v>-3.6507731346035541</v>
      </c>
    </row>
    <row r="49" spans="1:8" x14ac:dyDescent="0.25">
      <c r="A49" s="38" t="s">
        <v>12</v>
      </c>
      <c r="B49" s="31" t="s">
        <v>3</v>
      </c>
      <c r="C49" s="73">
        <v>0.5151113756760981</v>
      </c>
      <c r="D49" s="73">
        <v>1.022169144200952</v>
      </c>
      <c r="E49" s="76">
        <v>2.5837392864718547</v>
      </c>
      <c r="F49" s="22" t="s">
        <v>240</v>
      </c>
      <c r="G49" s="37">
        <v>401.58847357634545</v>
      </c>
      <c r="H49" s="33">
        <v>152.77022899097688</v>
      </c>
    </row>
    <row r="50" spans="1:8" x14ac:dyDescent="0.25">
      <c r="A50" s="34"/>
      <c r="B50" s="25" t="s">
        <v>241</v>
      </c>
      <c r="C50" s="75">
        <v>0.27226025654674524</v>
      </c>
      <c r="D50" s="75">
        <v>0.28099891547840128</v>
      </c>
      <c r="E50" s="75">
        <v>0.84553499529943599</v>
      </c>
      <c r="F50" s="27"/>
      <c r="G50" s="28">
        <v>210.56130116966352</v>
      </c>
      <c r="H50" s="29">
        <v>200.9032948970322</v>
      </c>
    </row>
    <row r="51" spans="1:8" x14ac:dyDescent="0.25">
      <c r="A51" s="38" t="s">
        <v>23</v>
      </c>
      <c r="B51" s="31" t="s">
        <v>3</v>
      </c>
      <c r="C51" s="73">
        <v>57.82285143122315</v>
      </c>
      <c r="D51" s="73">
        <v>63.722924326368826</v>
      </c>
      <c r="E51" s="76">
        <v>60.674988453103587</v>
      </c>
      <c r="F51" s="22" t="s">
        <v>240</v>
      </c>
      <c r="G51" s="23">
        <v>4.9325430193854771</v>
      </c>
      <c r="H51" s="24">
        <v>-4.7831073439986369</v>
      </c>
    </row>
    <row r="52" spans="1:8" x14ac:dyDescent="0.25">
      <c r="A52" s="34"/>
      <c r="B52" s="25" t="s">
        <v>241</v>
      </c>
      <c r="C52" s="75">
        <v>39.434480019803054</v>
      </c>
      <c r="D52" s="75">
        <v>46.798325734784875</v>
      </c>
      <c r="E52" s="75">
        <v>43.446847922715122</v>
      </c>
      <c r="F52" s="27"/>
      <c r="G52" s="28">
        <v>10.174770659831594</v>
      </c>
      <c r="H52" s="29">
        <v>-7.161533579349026</v>
      </c>
    </row>
    <row r="53" spans="1:8" x14ac:dyDescent="0.25">
      <c r="A53" s="30" t="s">
        <v>24</v>
      </c>
      <c r="B53" s="31" t="s">
        <v>3</v>
      </c>
      <c r="C53" s="73">
        <v>68.628873667969884</v>
      </c>
      <c r="D53" s="73">
        <v>102.37947635200793</v>
      </c>
      <c r="E53" s="76">
        <v>80.225419236931174</v>
      </c>
      <c r="F53" s="22" t="s">
        <v>240</v>
      </c>
      <c r="G53" s="23">
        <v>16.897473248746579</v>
      </c>
      <c r="H53" s="24">
        <v>-21.639158456823125</v>
      </c>
    </row>
    <row r="54" spans="1:8" ht="13.8" thickBot="1" x14ac:dyDescent="0.3">
      <c r="A54" s="40"/>
      <c r="B54" s="41" t="s">
        <v>241</v>
      </c>
      <c r="C54" s="79">
        <v>53.30921331222126</v>
      </c>
      <c r="D54" s="79">
        <v>141.92656582315277</v>
      </c>
      <c r="E54" s="79">
        <v>88.157084361128923</v>
      </c>
      <c r="F54" s="43"/>
      <c r="G54" s="44">
        <v>65.369321518235012</v>
      </c>
      <c r="H54" s="45">
        <v>-37.885424162959858</v>
      </c>
    </row>
    <row r="59" spans="1:8" x14ac:dyDescent="0.25">
      <c r="A59" s="46"/>
      <c r="B59" s="47"/>
      <c r="C59" s="48"/>
      <c r="D59" s="48"/>
      <c r="E59" s="48"/>
      <c r="F59" s="48"/>
      <c r="G59" s="49"/>
      <c r="H59" s="49"/>
    </row>
    <row r="60" spans="1:8" x14ac:dyDescent="0.25">
      <c r="A60" s="50"/>
      <c r="B60" s="50"/>
      <c r="C60" s="50"/>
      <c r="D60" s="50"/>
      <c r="E60" s="50"/>
      <c r="F60" s="50"/>
      <c r="G60" s="50"/>
      <c r="H60" s="50"/>
    </row>
    <row r="61" spans="1:8" ht="12.75" customHeight="1" x14ac:dyDescent="0.25">
      <c r="A61" s="52" t="str">
        <f>+Innhold!$B$123</f>
        <v>Finans Norge / Skadeforsikringsstatistikk</v>
      </c>
      <c r="H61" s="161">
        <v>16</v>
      </c>
    </row>
    <row r="62" spans="1:8" ht="12.75" customHeight="1" x14ac:dyDescent="0.25">
      <c r="A62" s="52" t="str">
        <f>+Innhold!$B$124</f>
        <v>Skadestatistikk for landbasert forsikring 3. kvartal 2024</v>
      </c>
      <c r="H62" s="162"/>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37" display="Tilbake til innholdsfortegnelsen" xr:uid="{00000000-0004-0000-0B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68"/>
  <sheetViews>
    <sheetView showGridLines="0" showRowColHeaders="0" zoomScale="80" zoomScaleNormal="80" workbookViewId="0">
      <selection activeCell="F48" sqref="F48"/>
    </sheetView>
  </sheetViews>
  <sheetFormatPr defaultColWidth="11.44140625" defaultRowHeight="13.2" x14ac:dyDescent="0.25"/>
  <cols>
    <col min="1" max="1" width="26.44140625" style="1" customWidth="1"/>
    <col min="2" max="2" width="8.21875" style="1" customWidth="1"/>
    <col min="3" max="4" width="10.44140625" style="1" customWidth="1"/>
    <col min="5" max="5" width="9.77734375" style="1" customWidth="1"/>
    <col min="6" max="6" width="1.5546875" style="1" customWidth="1"/>
    <col min="7" max="7" width="7.5546875" style="1" customWidth="1"/>
    <col min="8" max="8" width="8.77734375" style="1" customWidth="1"/>
    <col min="9" max="16384" width="11.44140625" style="1"/>
  </cols>
  <sheetData>
    <row r="1" spans="1:8" ht="5.25" customHeight="1" x14ac:dyDescent="0.25"/>
    <row r="2" spans="1:8" x14ac:dyDescent="0.25">
      <c r="A2" s="85" t="s">
        <v>0</v>
      </c>
      <c r="B2" s="2"/>
      <c r="C2" s="2"/>
      <c r="D2" s="2"/>
      <c r="E2" s="2"/>
      <c r="F2" s="2"/>
      <c r="G2" s="2"/>
    </row>
    <row r="3" spans="1:8" ht="6" customHeight="1" x14ac:dyDescent="0.25">
      <c r="A3" s="3"/>
      <c r="B3" s="2"/>
      <c r="C3" s="2"/>
      <c r="D3" s="2"/>
      <c r="E3" s="2"/>
      <c r="F3" s="2"/>
      <c r="G3" s="2"/>
    </row>
    <row r="4" spans="1:8" ht="16.2" thickBot="1" x14ac:dyDescent="0.35">
      <c r="A4" s="4" t="s">
        <v>163</v>
      </c>
      <c r="B4" s="5"/>
      <c r="C4" s="5"/>
      <c r="D4" s="5"/>
      <c r="E4" s="5"/>
      <c r="F4" s="5"/>
      <c r="G4" s="5"/>
      <c r="H4" s="6"/>
    </row>
    <row r="5" spans="1:8" x14ac:dyDescent="0.25">
      <c r="A5" s="7"/>
      <c r="B5" s="8"/>
      <c r="C5" s="9"/>
      <c r="D5" s="8"/>
      <c r="E5" s="10"/>
      <c r="F5" s="11"/>
      <c r="G5" s="168" t="s">
        <v>1</v>
      </c>
      <c r="H5" s="165"/>
    </row>
    <row r="6" spans="1:8" x14ac:dyDescent="0.25">
      <c r="A6" s="12"/>
      <c r="B6" s="13"/>
      <c r="C6" s="14" t="s">
        <v>235</v>
      </c>
      <c r="D6" s="15" t="s">
        <v>236</v>
      </c>
      <c r="E6" s="15" t="s">
        <v>237</v>
      </c>
      <c r="F6" s="16"/>
      <c r="G6" s="17" t="s">
        <v>238</v>
      </c>
      <c r="H6" s="18" t="s">
        <v>239</v>
      </c>
    </row>
    <row r="7" spans="1:8" ht="13.2" customHeight="1" x14ac:dyDescent="0.25">
      <c r="A7" s="166" t="s">
        <v>165</v>
      </c>
      <c r="B7" s="19" t="s">
        <v>3</v>
      </c>
      <c r="C7" s="20">
        <v>44703.941502659662</v>
      </c>
      <c r="D7" s="20">
        <v>54048.423475075651</v>
      </c>
      <c r="E7" s="72">
        <v>62786.606566017021</v>
      </c>
      <c r="F7" s="22" t="s">
        <v>240</v>
      </c>
      <c r="G7" s="23">
        <v>40.449822667832393</v>
      </c>
      <c r="H7" s="24">
        <v>16.167322798917482</v>
      </c>
    </row>
    <row r="8" spans="1:8" ht="13.2" customHeight="1" x14ac:dyDescent="0.25">
      <c r="A8" s="207"/>
      <c r="B8" s="25" t="s">
        <v>241</v>
      </c>
      <c r="C8" s="26">
        <v>32504.417029049211</v>
      </c>
      <c r="D8" s="26">
        <v>40446.632107023412</v>
      </c>
      <c r="E8" s="26">
        <v>46532.741041567133</v>
      </c>
      <c r="F8" s="27"/>
      <c r="G8" s="28">
        <v>43.15820831359872</v>
      </c>
      <c r="H8" s="29">
        <v>15.047257626888765</v>
      </c>
    </row>
    <row r="9" spans="1:8" x14ac:dyDescent="0.25">
      <c r="A9" s="30" t="s">
        <v>18</v>
      </c>
      <c r="B9" s="31" t="s">
        <v>3</v>
      </c>
      <c r="C9" s="20">
        <v>4277.1578497057972</v>
      </c>
      <c r="D9" s="20">
        <v>4513.4472463768116</v>
      </c>
      <c r="E9" s="36">
        <v>4986.605939832587</v>
      </c>
      <c r="F9" s="22" t="s">
        <v>240</v>
      </c>
      <c r="G9" s="32">
        <v>16.586904553349342</v>
      </c>
      <c r="H9" s="33">
        <v>10.483310596697578</v>
      </c>
    </row>
    <row r="10" spans="1:8" x14ac:dyDescent="0.25">
      <c r="A10" s="34"/>
      <c r="B10" s="25" t="s">
        <v>241</v>
      </c>
      <c r="C10" s="26">
        <v>3114.3907931706522</v>
      </c>
      <c r="D10" s="26">
        <v>3164.7443478260871</v>
      </c>
      <c r="E10" s="26">
        <v>3540.2132065217393</v>
      </c>
      <c r="F10" s="27"/>
      <c r="G10" s="35">
        <v>13.67273542822069</v>
      </c>
      <c r="H10" s="29">
        <v>11.864113414202563</v>
      </c>
    </row>
    <row r="11" spans="1:8" x14ac:dyDescent="0.25">
      <c r="A11" s="30" t="s">
        <v>19</v>
      </c>
      <c r="B11" s="31" t="s">
        <v>3</v>
      </c>
      <c r="C11" s="20">
        <v>21767.698417218973</v>
      </c>
      <c r="D11" s="20">
        <v>26650.190988142291</v>
      </c>
      <c r="E11" s="36">
        <v>30403.911508795085</v>
      </c>
      <c r="F11" s="22" t="s">
        <v>240</v>
      </c>
      <c r="G11" s="37">
        <v>39.674442956930079</v>
      </c>
      <c r="H11" s="33">
        <v>14.085154295228008</v>
      </c>
    </row>
    <row r="12" spans="1:8" x14ac:dyDescent="0.25">
      <c r="A12" s="34"/>
      <c r="B12" s="25" t="s">
        <v>241</v>
      </c>
      <c r="C12" s="26">
        <v>15591.278959467589</v>
      </c>
      <c r="D12" s="26">
        <v>19930.526956521739</v>
      </c>
      <c r="E12" s="26">
        <v>22408.243221343873</v>
      </c>
      <c r="F12" s="27"/>
      <c r="G12" s="28">
        <v>43.722931772295539</v>
      </c>
      <c r="H12" s="29">
        <v>12.431764951459883</v>
      </c>
    </row>
    <row r="13" spans="1:8" x14ac:dyDescent="0.25">
      <c r="A13" s="30" t="s">
        <v>20</v>
      </c>
      <c r="B13" s="31" t="s">
        <v>3</v>
      </c>
      <c r="C13" s="20">
        <v>2976.0947098234783</v>
      </c>
      <c r="D13" s="20">
        <v>3542.4683478260868</v>
      </c>
      <c r="E13" s="36">
        <v>4092.740289580076</v>
      </c>
      <c r="F13" s="22" t="s">
        <v>240</v>
      </c>
      <c r="G13" s="23">
        <v>37.520498795645835</v>
      </c>
      <c r="H13" s="24">
        <v>15.533573986389342</v>
      </c>
    </row>
    <row r="14" spans="1:8" x14ac:dyDescent="0.25">
      <c r="A14" s="34"/>
      <c r="B14" s="25" t="s">
        <v>241</v>
      </c>
      <c r="C14" s="26">
        <v>2035.4344759023913</v>
      </c>
      <c r="D14" s="26">
        <v>2562.2466086956524</v>
      </c>
      <c r="E14" s="26">
        <v>2904.5279239130432</v>
      </c>
      <c r="F14" s="27"/>
      <c r="G14" s="23">
        <v>42.698178610016271</v>
      </c>
      <c r="H14" s="24">
        <v>13.358640579551164</v>
      </c>
    </row>
    <row r="15" spans="1:8" x14ac:dyDescent="0.25">
      <c r="A15" s="30" t="s">
        <v>21</v>
      </c>
      <c r="B15" s="31" t="s">
        <v>3</v>
      </c>
      <c r="C15" s="20">
        <v>1524.0947098234783</v>
      </c>
      <c r="D15" s="20">
        <v>1904.468347826087</v>
      </c>
      <c r="E15" s="36">
        <v>2253.9496065123412</v>
      </c>
      <c r="F15" s="22" t="s">
        <v>240</v>
      </c>
      <c r="G15" s="37">
        <v>47.887765240875041</v>
      </c>
      <c r="H15" s="33">
        <v>18.35059422673946</v>
      </c>
    </row>
    <row r="16" spans="1:8" x14ac:dyDescent="0.25">
      <c r="A16" s="34"/>
      <c r="B16" s="25" t="s">
        <v>241</v>
      </c>
      <c r="C16" s="26">
        <v>1141.4344759023913</v>
      </c>
      <c r="D16" s="26">
        <v>1409.2466086956522</v>
      </c>
      <c r="E16" s="26">
        <v>1674.5279239130434</v>
      </c>
      <c r="F16" s="27"/>
      <c r="G16" s="28">
        <v>46.703815178633079</v>
      </c>
      <c r="H16" s="29">
        <v>18.824335895541083</v>
      </c>
    </row>
    <row r="17" spans="1:8" x14ac:dyDescent="0.25">
      <c r="A17" s="30" t="s">
        <v>189</v>
      </c>
      <c r="B17" s="31" t="s">
        <v>3</v>
      </c>
      <c r="C17" s="20">
        <v>7993.1578497057972</v>
      </c>
      <c r="D17" s="20">
        <v>10059.447246376811</v>
      </c>
      <c r="E17" s="36">
        <v>11101.93114236711</v>
      </c>
      <c r="F17" s="22" t="s">
        <v>240</v>
      </c>
      <c r="G17" s="37">
        <v>38.892930067379297</v>
      </c>
      <c r="H17" s="33">
        <v>10.363232396946856</v>
      </c>
    </row>
    <row r="18" spans="1:8" x14ac:dyDescent="0.25">
      <c r="A18" s="34"/>
      <c r="B18" s="25" t="s">
        <v>241</v>
      </c>
      <c r="C18" s="26">
        <v>6142.3907931706526</v>
      </c>
      <c r="D18" s="26">
        <v>7747.7443478260866</v>
      </c>
      <c r="E18" s="26">
        <v>8544.2132065217393</v>
      </c>
      <c r="F18" s="27"/>
      <c r="G18" s="28">
        <v>39.102403188372932</v>
      </c>
      <c r="H18" s="29">
        <v>10.280009547799949</v>
      </c>
    </row>
    <row r="19" spans="1:8" x14ac:dyDescent="0.25">
      <c r="A19" s="38" t="s">
        <v>12</v>
      </c>
      <c r="B19" s="31" t="s">
        <v>3</v>
      </c>
      <c r="C19" s="20">
        <v>436.09470982347824</v>
      </c>
      <c r="D19" s="20">
        <v>658.46834782608698</v>
      </c>
      <c r="E19" s="36">
        <v>913.12592200858614</v>
      </c>
      <c r="F19" s="22" t="s">
        <v>240</v>
      </c>
      <c r="G19" s="37">
        <v>109.38706694658137</v>
      </c>
      <c r="H19" s="33">
        <v>38.67423165035089</v>
      </c>
    </row>
    <row r="20" spans="1:8" x14ac:dyDescent="0.25">
      <c r="A20" s="34"/>
      <c r="B20" s="25" t="s">
        <v>241</v>
      </c>
      <c r="C20" s="26">
        <v>300.43447590239134</v>
      </c>
      <c r="D20" s="26">
        <v>386.24660869565218</v>
      </c>
      <c r="E20" s="26">
        <v>563.52792391304342</v>
      </c>
      <c r="F20" s="27"/>
      <c r="G20" s="28">
        <v>87.57099105234812</v>
      </c>
      <c r="H20" s="29">
        <v>45.898478129314071</v>
      </c>
    </row>
    <row r="21" spans="1:8" x14ac:dyDescent="0.25">
      <c r="A21" s="38" t="s">
        <v>23</v>
      </c>
      <c r="B21" s="31" t="s">
        <v>3</v>
      </c>
      <c r="C21" s="20">
        <v>607.06313988231886</v>
      </c>
      <c r="D21" s="20">
        <v>695.97889855072458</v>
      </c>
      <c r="E21" s="36">
        <v>625.08261828339118</v>
      </c>
      <c r="F21" s="22" t="s">
        <v>240</v>
      </c>
      <c r="G21" s="23">
        <v>2.9683038249638258</v>
      </c>
      <c r="H21" s="24">
        <v>-10.186556002626617</v>
      </c>
    </row>
    <row r="22" spans="1:8" x14ac:dyDescent="0.25">
      <c r="A22" s="34"/>
      <c r="B22" s="25" t="s">
        <v>241</v>
      </c>
      <c r="C22" s="26">
        <v>444.95631726826088</v>
      </c>
      <c r="D22" s="26">
        <v>536.49773913043475</v>
      </c>
      <c r="E22" s="26">
        <v>473.68528260869562</v>
      </c>
      <c r="F22" s="27"/>
      <c r="G22" s="23">
        <v>6.4565810677352999</v>
      </c>
      <c r="H22" s="24">
        <v>-11.707869752358462</v>
      </c>
    </row>
    <row r="23" spans="1:8" x14ac:dyDescent="0.25">
      <c r="A23" s="30" t="s">
        <v>24</v>
      </c>
      <c r="B23" s="31" t="s">
        <v>3</v>
      </c>
      <c r="C23" s="20">
        <v>6256.4284129470434</v>
      </c>
      <c r="D23" s="20">
        <v>7806.840504347826</v>
      </c>
      <c r="E23" s="36">
        <v>10498.298383094929</v>
      </c>
      <c r="F23" s="22" t="s">
        <v>240</v>
      </c>
      <c r="G23" s="37">
        <v>67.800183909557177</v>
      </c>
      <c r="H23" s="33">
        <v>34.475635530765146</v>
      </c>
    </row>
    <row r="24" spans="1:8" ht="13.8" thickBot="1" x14ac:dyDescent="0.3">
      <c r="A24" s="40"/>
      <c r="B24" s="41" t="s">
        <v>241</v>
      </c>
      <c r="C24" s="42">
        <v>4477.0303427707177</v>
      </c>
      <c r="D24" s="42">
        <v>5455.7739826086963</v>
      </c>
      <c r="E24" s="42">
        <v>7394.3583771739131</v>
      </c>
      <c r="F24" s="43"/>
      <c r="G24" s="44">
        <v>65.162123350670385</v>
      </c>
      <c r="H24" s="45">
        <v>35.532710862745006</v>
      </c>
    </row>
    <row r="29" spans="1:8" x14ac:dyDescent="0.25">
      <c r="A29" s="6"/>
      <c r="B29" s="6"/>
      <c r="C29" s="21"/>
      <c r="D29" s="21"/>
      <c r="E29" s="21"/>
      <c r="F29" s="56"/>
      <c r="G29" s="23"/>
      <c r="H29" s="23"/>
    </row>
    <row r="30" spans="1:8" x14ac:dyDescent="0.25">
      <c r="A30" s="6"/>
      <c r="B30" s="57"/>
      <c r="C30" s="21"/>
      <c r="D30" s="21"/>
      <c r="E30" s="21"/>
      <c r="F30" s="58"/>
      <c r="G30" s="23"/>
      <c r="H30" s="23"/>
    </row>
    <row r="31" spans="1:8" x14ac:dyDescent="0.25">
      <c r="A31" s="46"/>
      <c r="B31" s="47"/>
      <c r="C31" s="48"/>
      <c r="D31" s="53"/>
      <c r="E31" s="48"/>
      <c r="F31" s="48"/>
      <c r="G31" s="49"/>
      <c r="H31" s="49"/>
    </row>
    <row r="32" spans="1:8" ht="16.2" thickBot="1" x14ac:dyDescent="0.35">
      <c r="A32" s="4" t="s">
        <v>164</v>
      </c>
      <c r="B32" s="5"/>
      <c r="C32" s="5"/>
      <c r="D32" s="5"/>
      <c r="E32" s="5"/>
      <c r="F32" s="5"/>
      <c r="G32" s="5"/>
      <c r="H32" s="6"/>
    </row>
    <row r="33" spans="1:8" x14ac:dyDescent="0.25">
      <c r="A33" s="7"/>
      <c r="B33" s="8"/>
      <c r="C33" s="168" t="s">
        <v>16</v>
      </c>
      <c r="D33" s="164"/>
      <c r="E33" s="164"/>
      <c r="F33" s="169"/>
      <c r="G33" s="168" t="s">
        <v>1</v>
      </c>
      <c r="H33" s="165"/>
    </row>
    <row r="34" spans="1:8" x14ac:dyDescent="0.25">
      <c r="A34" s="12"/>
      <c r="B34" s="13"/>
      <c r="C34" s="14" t="s">
        <v>235</v>
      </c>
      <c r="D34" s="15" t="s">
        <v>236</v>
      </c>
      <c r="E34" s="15" t="s">
        <v>237</v>
      </c>
      <c r="F34" s="16"/>
      <c r="G34" s="17" t="s">
        <v>238</v>
      </c>
      <c r="H34" s="18" t="s">
        <v>239</v>
      </c>
    </row>
    <row r="35" spans="1:8" ht="12.75" customHeight="1" x14ac:dyDescent="0.25">
      <c r="A35" s="166" t="s">
        <v>165</v>
      </c>
      <c r="B35" s="19" t="s">
        <v>3</v>
      </c>
      <c r="C35" s="73">
        <v>7230.9088147832808</v>
      </c>
      <c r="D35" s="73">
        <v>9747.455472576481</v>
      </c>
      <c r="E35" s="74">
        <v>8511.6913212021245</v>
      </c>
      <c r="F35" s="22" t="s">
        <v>240</v>
      </c>
      <c r="G35" s="23">
        <v>17.712607629629346</v>
      </c>
      <c r="H35" s="24">
        <v>-12.677812736370626</v>
      </c>
    </row>
    <row r="36" spans="1:8" ht="12.75" customHeight="1" x14ac:dyDescent="0.25">
      <c r="A36" s="207"/>
      <c r="B36" s="25" t="s">
        <v>241</v>
      </c>
      <c r="C36" s="75">
        <v>5121.547020040196</v>
      </c>
      <c r="D36" s="75">
        <v>7628.0077601637122</v>
      </c>
      <c r="E36" s="75">
        <v>6435.9612562359562</v>
      </c>
      <c r="F36" s="27"/>
      <c r="G36" s="28">
        <v>25.664398492341562</v>
      </c>
      <c r="H36" s="29">
        <v>-15.627232449251892</v>
      </c>
    </row>
    <row r="37" spans="1:8" x14ac:dyDescent="0.25">
      <c r="A37" s="30" t="s">
        <v>18</v>
      </c>
      <c r="B37" s="31" t="s">
        <v>3</v>
      </c>
      <c r="C37" s="73">
        <v>3666.8924975994191</v>
      </c>
      <c r="D37" s="73">
        <v>3500.0236178071209</v>
      </c>
      <c r="E37" s="76">
        <v>3283.7554811961991</v>
      </c>
      <c r="F37" s="22" t="s">
        <v>240</v>
      </c>
      <c r="G37" s="32">
        <v>-10.448547827732767</v>
      </c>
      <c r="H37" s="33">
        <v>-6.1790479215800502</v>
      </c>
    </row>
    <row r="38" spans="1:8" x14ac:dyDescent="0.25">
      <c r="A38" s="34"/>
      <c r="B38" s="25" t="s">
        <v>241</v>
      </c>
      <c r="C38" s="75">
        <v>2699.9796411031193</v>
      </c>
      <c r="D38" s="75">
        <v>2623.5050822963676</v>
      </c>
      <c r="E38" s="75">
        <v>2446.7155366003822</v>
      </c>
      <c r="F38" s="27"/>
      <c r="G38" s="35">
        <v>-9.3802227486153242</v>
      </c>
      <c r="H38" s="29">
        <v>-6.7386774620326122</v>
      </c>
    </row>
    <row r="39" spans="1:8" x14ac:dyDescent="0.25">
      <c r="A39" s="30" t="s">
        <v>19</v>
      </c>
      <c r="B39" s="31" t="s">
        <v>3</v>
      </c>
      <c r="C39" s="73">
        <v>1959.9317334918117</v>
      </c>
      <c r="D39" s="73">
        <v>2618.9867460923429</v>
      </c>
      <c r="E39" s="76">
        <v>3170.8085450721437</v>
      </c>
      <c r="F39" s="22" t="s">
        <v>240</v>
      </c>
      <c r="G39" s="37">
        <v>61.781581005530001</v>
      </c>
      <c r="H39" s="33">
        <v>21.070049315948097</v>
      </c>
    </row>
    <row r="40" spans="1:8" x14ac:dyDescent="0.25">
      <c r="A40" s="34"/>
      <c r="B40" s="25" t="s">
        <v>241</v>
      </c>
      <c r="C40" s="75">
        <v>1331.1217835140878</v>
      </c>
      <c r="D40" s="75">
        <v>1905.4082428071551</v>
      </c>
      <c r="E40" s="75">
        <v>2253.3847883391236</v>
      </c>
      <c r="F40" s="27"/>
      <c r="G40" s="28">
        <v>69.284645195296292</v>
      </c>
      <c r="H40" s="29">
        <v>18.262571648126681</v>
      </c>
    </row>
    <row r="41" spans="1:8" x14ac:dyDescent="0.25">
      <c r="A41" s="30" t="s">
        <v>20</v>
      </c>
      <c r="B41" s="31" t="s">
        <v>3</v>
      </c>
      <c r="C41" s="73">
        <v>160.97136009515918</v>
      </c>
      <c r="D41" s="73">
        <v>230.12746343688869</v>
      </c>
      <c r="E41" s="76">
        <v>239.8750970387776</v>
      </c>
      <c r="F41" s="22" t="s">
        <v>240</v>
      </c>
      <c r="G41" s="23">
        <v>49.017251824780487</v>
      </c>
      <c r="H41" s="24">
        <v>4.2357541582872074</v>
      </c>
    </row>
    <row r="42" spans="1:8" x14ac:dyDescent="0.25">
      <c r="A42" s="34"/>
      <c r="B42" s="25" t="s">
        <v>241</v>
      </c>
      <c r="C42" s="75">
        <v>115.04100719229973</v>
      </c>
      <c r="D42" s="75">
        <v>173.85715453758405</v>
      </c>
      <c r="E42" s="75">
        <v>177.83593103980959</v>
      </c>
      <c r="F42" s="27"/>
      <c r="G42" s="23">
        <v>54.584817518629166</v>
      </c>
      <c r="H42" s="24">
        <v>2.2885319346265049</v>
      </c>
    </row>
    <row r="43" spans="1:8" x14ac:dyDescent="0.25">
      <c r="A43" s="30" t="s">
        <v>21</v>
      </c>
      <c r="B43" s="31" t="s">
        <v>3</v>
      </c>
      <c r="C43" s="73">
        <v>33.208015768235526</v>
      </c>
      <c r="D43" s="73">
        <v>43.570854270076666</v>
      </c>
      <c r="E43" s="76">
        <v>54.457906309153579</v>
      </c>
      <c r="F43" s="22" t="s">
        <v>240</v>
      </c>
      <c r="G43" s="37">
        <v>63.990244672324621</v>
      </c>
      <c r="H43" s="33">
        <v>24.98700615689755</v>
      </c>
    </row>
    <row r="44" spans="1:8" x14ac:dyDescent="0.25">
      <c r="A44" s="34"/>
      <c r="B44" s="25" t="s">
        <v>241</v>
      </c>
      <c r="C44" s="75">
        <v>23.298889809723669</v>
      </c>
      <c r="D44" s="75">
        <v>32.246681736119911</v>
      </c>
      <c r="E44" s="75">
        <v>39.580311444743963</v>
      </c>
      <c r="F44" s="27"/>
      <c r="G44" s="28">
        <v>69.880675723121072</v>
      </c>
      <c r="H44" s="29">
        <v>22.742277077177704</v>
      </c>
    </row>
    <row r="45" spans="1:8" x14ac:dyDescent="0.25">
      <c r="A45" s="30" t="s">
        <v>189</v>
      </c>
      <c r="B45" s="31" t="s">
        <v>3</v>
      </c>
      <c r="C45" s="73">
        <v>692.65829737330068</v>
      </c>
      <c r="D45" s="73">
        <v>1119.0518174193353</v>
      </c>
      <c r="E45" s="76">
        <v>989.89777273463471</v>
      </c>
      <c r="F45" s="22" t="s">
        <v>240</v>
      </c>
      <c r="G45" s="37">
        <v>42.912858546346115</v>
      </c>
      <c r="H45" s="33">
        <v>-11.541381969473491</v>
      </c>
    </row>
    <row r="46" spans="1:8" x14ac:dyDescent="0.25">
      <c r="A46" s="34"/>
      <c r="B46" s="25" t="s">
        <v>241</v>
      </c>
      <c r="C46" s="75">
        <v>487.27431933464464</v>
      </c>
      <c r="D46" s="75">
        <v>755.41603487347572</v>
      </c>
      <c r="E46" s="75">
        <v>677.35667134440303</v>
      </c>
      <c r="F46" s="27"/>
      <c r="G46" s="28">
        <v>39.009310457671745</v>
      </c>
      <c r="H46" s="29">
        <v>-10.333294492768715</v>
      </c>
    </row>
    <row r="47" spans="1:8" x14ac:dyDescent="0.25">
      <c r="A47" s="38" t="s">
        <v>12</v>
      </c>
      <c r="B47" s="31" t="s">
        <v>3</v>
      </c>
      <c r="C47" s="73">
        <v>36.725818335874571</v>
      </c>
      <c r="D47" s="73">
        <v>40.581817930459813</v>
      </c>
      <c r="E47" s="76">
        <v>25.514881167331083</v>
      </c>
      <c r="F47" s="22" t="s">
        <v>240</v>
      </c>
      <c r="G47" s="37">
        <v>-30.526037748197439</v>
      </c>
      <c r="H47" s="33">
        <v>-37.127308562044036</v>
      </c>
    </row>
    <row r="48" spans="1:8" x14ac:dyDescent="0.25">
      <c r="A48" s="34"/>
      <c r="B48" s="25" t="s">
        <v>241</v>
      </c>
      <c r="C48" s="75">
        <v>27.84356989631409</v>
      </c>
      <c r="D48" s="75">
        <v>24.355523419897242</v>
      </c>
      <c r="E48" s="75">
        <v>16.456052740734012</v>
      </c>
      <c r="F48" s="27"/>
      <c r="G48" s="28">
        <v>-40.89819372295198</v>
      </c>
      <c r="H48" s="29">
        <v>-32.434000875176267</v>
      </c>
    </row>
    <row r="49" spans="1:8" x14ac:dyDescent="0.25">
      <c r="A49" s="38" t="s">
        <v>23</v>
      </c>
      <c r="B49" s="31" t="s">
        <v>3</v>
      </c>
      <c r="C49" s="73">
        <v>38.562199446374002</v>
      </c>
      <c r="D49" s="73">
        <v>53.461525983377598</v>
      </c>
      <c r="E49" s="76">
        <v>31.513657070063463</v>
      </c>
      <c r="F49" s="22" t="s">
        <v>240</v>
      </c>
      <c r="G49" s="23">
        <v>-18.278372285565553</v>
      </c>
      <c r="H49" s="24">
        <v>-41.053577333610392</v>
      </c>
    </row>
    <row r="50" spans="1:8" x14ac:dyDescent="0.25">
      <c r="A50" s="34"/>
      <c r="B50" s="25" t="s">
        <v>241</v>
      </c>
      <c r="C50" s="75">
        <v>24.527845891180625</v>
      </c>
      <c r="D50" s="75">
        <v>39.32667114771067</v>
      </c>
      <c r="E50" s="75">
        <v>22.032265372912583</v>
      </c>
      <c r="F50" s="27"/>
      <c r="G50" s="23">
        <v>-10.174478954816692</v>
      </c>
      <c r="H50" s="24">
        <v>-43.976276837265047</v>
      </c>
    </row>
    <row r="51" spans="1:8" x14ac:dyDescent="0.25">
      <c r="A51" s="30" t="s">
        <v>24</v>
      </c>
      <c r="B51" s="31" t="s">
        <v>3</v>
      </c>
      <c r="C51" s="73">
        <v>641.95889267310577</v>
      </c>
      <c r="D51" s="73">
        <v>2141.65162963688</v>
      </c>
      <c r="E51" s="76">
        <v>968.94117769168656</v>
      </c>
      <c r="F51" s="22" t="s">
        <v>240</v>
      </c>
      <c r="G51" s="37">
        <v>50.93508147492625</v>
      </c>
      <c r="H51" s="33">
        <v>-54.757292722907884</v>
      </c>
    </row>
    <row r="52" spans="1:8" ht="13.8" thickBot="1" x14ac:dyDescent="0.3">
      <c r="A52" s="40"/>
      <c r="B52" s="41" t="s">
        <v>241</v>
      </c>
      <c r="C52" s="79">
        <v>412.45996329882689</v>
      </c>
      <c r="D52" s="79">
        <v>2073.8923693454012</v>
      </c>
      <c r="E52" s="79">
        <v>802.59969935384743</v>
      </c>
      <c r="F52" s="43"/>
      <c r="G52" s="44">
        <v>94.58851058772089</v>
      </c>
      <c r="H52" s="45">
        <v>-61.299838351438737</v>
      </c>
    </row>
    <row r="57" spans="1:8" x14ac:dyDescent="0.25">
      <c r="A57" s="46"/>
      <c r="B57" s="47"/>
      <c r="C57" s="48"/>
      <c r="D57" s="48"/>
      <c r="E57" s="48"/>
      <c r="F57" s="48"/>
      <c r="G57" s="49"/>
      <c r="H57" s="49"/>
    </row>
    <row r="58" spans="1:8" x14ac:dyDescent="0.25">
      <c r="A58" s="46"/>
      <c r="B58" s="47"/>
      <c r="C58" s="48"/>
      <c r="D58" s="48"/>
      <c r="E58" s="48"/>
      <c r="F58" s="48"/>
      <c r="G58" s="49"/>
      <c r="H58" s="49"/>
    </row>
    <row r="59" spans="1:8" x14ac:dyDescent="0.25">
      <c r="A59" s="46"/>
      <c r="B59" s="47"/>
      <c r="C59" s="48"/>
      <c r="D59" s="48"/>
      <c r="E59" s="48"/>
      <c r="F59" s="48"/>
      <c r="G59" s="49"/>
      <c r="H59" s="49"/>
    </row>
    <row r="60" spans="1:8" x14ac:dyDescent="0.25">
      <c r="A60" s="50"/>
      <c r="B60" s="50"/>
      <c r="C60" s="50"/>
      <c r="D60" s="50"/>
      <c r="E60" s="50"/>
      <c r="F60" s="50"/>
      <c r="G60" s="50"/>
      <c r="H60" s="50"/>
    </row>
    <row r="61" spans="1:8" ht="12.75" customHeight="1" x14ac:dyDescent="0.25">
      <c r="A61" s="52" t="str">
        <f>+Innhold!$B$123</f>
        <v>Finans Norge / Skadeforsikringsstatistikk</v>
      </c>
      <c r="G61" s="51"/>
      <c r="H61" s="162">
        <v>17</v>
      </c>
    </row>
    <row r="62" spans="1:8" ht="12.75" customHeight="1" x14ac:dyDescent="0.25">
      <c r="A62" s="52" t="str">
        <f>+Innhold!$B$124</f>
        <v>Skadestatistikk for landbasert forsikring 3. kvartal 2024</v>
      </c>
      <c r="G62" s="51"/>
      <c r="H62" s="162"/>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40" display="Tilbake til innholdsfortegnelsen" xr:uid="{00000000-0004-0000-0C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68"/>
  <sheetViews>
    <sheetView showGridLines="0" showRowColHeaders="0" zoomScale="80" zoomScaleNormal="80" workbookViewId="0">
      <selection activeCell="K48" sqref="K48"/>
    </sheetView>
  </sheetViews>
  <sheetFormatPr defaultColWidth="11.44140625" defaultRowHeight="13.2" x14ac:dyDescent="0.25"/>
  <cols>
    <col min="1" max="1" width="26.44140625" style="1" customWidth="1"/>
    <col min="2" max="2" width="8.21875" style="1" customWidth="1"/>
    <col min="3" max="4" width="10.44140625" style="1" customWidth="1"/>
    <col min="5" max="5" width="9.77734375" style="1" customWidth="1"/>
    <col min="6" max="6" width="1.5546875" style="1" customWidth="1"/>
    <col min="7" max="7" width="7.5546875" style="1" customWidth="1"/>
    <col min="8" max="8" width="8.77734375" style="1" customWidth="1"/>
    <col min="9" max="16384" width="11.44140625" style="1"/>
  </cols>
  <sheetData>
    <row r="1" spans="1:8" ht="5.25" customHeight="1" x14ac:dyDescent="0.25"/>
    <row r="2" spans="1:8" x14ac:dyDescent="0.25">
      <c r="A2" s="85" t="s">
        <v>0</v>
      </c>
      <c r="B2" s="2"/>
      <c r="C2" s="2"/>
      <c r="D2" s="2"/>
      <c r="E2" s="2"/>
      <c r="F2" s="2"/>
      <c r="G2" s="2"/>
    </row>
    <row r="3" spans="1:8" ht="6" customHeight="1" x14ac:dyDescent="0.25">
      <c r="A3" s="3"/>
      <c r="B3" s="2"/>
      <c r="C3" s="2"/>
      <c r="D3" s="2"/>
      <c r="E3" s="2"/>
      <c r="F3" s="2"/>
      <c r="G3" s="2"/>
    </row>
    <row r="4" spans="1:8" ht="16.2" thickBot="1" x14ac:dyDescent="0.35">
      <c r="A4" s="4" t="s">
        <v>151</v>
      </c>
      <c r="B4" s="5"/>
      <c r="C4" s="5"/>
      <c r="D4" s="5"/>
      <c r="E4" s="5"/>
      <c r="F4" s="5"/>
      <c r="G4" s="5"/>
      <c r="H4" s="6"/>
    </row>
    <row r="5" spans="1:8" x14ac:dyDescent="0.25">
      <c r="A5" s="7"/>
      <c r="B5" s="8"/>
      <c r="C5" s="9"/>
      <c r="D5" s="8"/>
      <c r="E5" s="10"/>
      <c r="F5" s="11"/>
      <c r="G5" s="168" t="s">
        <v>1</v>
      </c>
      <c r="H5" s="165"/>
    </row>
    <row r="6" spans="1:8" x14ac:dyDescent="0.25">
      <c r="A6" s="12"/>
      <c r="B6" s="13"/>
      <c r="C6" s="14" t="s">
        <v>235</v>
      </c>
      <c r="D6" s="15" t="s">
        <v>236</v>
      </c>
      <c r="E6" s="15" t="s">
        <v>237</v>
      </c>
      <c r="F6" s="16"/>
      <c r="G6" s="17" t="s">
        <v>238</v>
      </c>
      <c r="H6" s="18" t="s">
        <v>239</v>
      </c>
    </row>
    <row r="7" spans="1:8" ht="13.2" customHeight="1" x14ac:dyDescent="0.25">
      <c r="A7" s="166" t="s">
        <v>58</v>
      </c>
      <c r="B7" s="19" t="s">
        <v>3</v>
      </c>
      <c r="C7" s="20">
        <v>8629.6967836734693</v>
      </c>
      <c r="D7" s="20">
        <v>9254.1604571428579</v>
      </c>
      <c r="E7" s="72">
        <v>9446.4189281832132</v>
      </c>
      <c r="F7" s="22" t="s">
        <v>240</v>
      </c>
      <c r="G7" s="23">
        <v>9.4640885419624539</v>
      </c>
      <c r="H7" s="24">
        <v>2.0775355250292904</v>
      </c>
    </row>
    <row r="8" spans="1:8" ht="13.2" customHeight="1" x14ac:dyDescent="0.25">
      <c r="A8" s="207"/>
      <c r="B8" s="25" t="s">
        <v>241</v>
      </c>
      <c r="C8" s="26">
        <v>6270.6122612244899</v>
      </c>
      <c r="D8" s="26">
        <v>7527.980244897959</v>
      </c>
      <c r="E8" s="26">
        <v>7389.9901224489795</v>
      </c>
      <c r="F8" s="27"/>
      <c r="G8" s="28">
        <v>17.851173292062299</v>
      </c>
      <c r="H8" s="29">
        <v>-1.8330298162312744</v>
      </c>
    </row>
    <row r="9" spans="1:8" x14ac:dyDescent="0.25">
      <c r="A9" s="30" t="s">
        <v>9</v>
      </c>
      <c r="B9" s="31" t="s">
        <v>3</v>
      </c>
      <c r="C9" s="20">
        <v>8035.3684571428576</v>
      </c>
      <c r="D9" s="20">
        <v>8600.9056</v>
      </c>
      <c r="E9" s="21">
        <v>8751.6155533412457</v>
      </c>
      <c r="F9" s="22" t="s">
        <v>240</v>
      </c>
      <c r="G9" s="32">
        <v>8.9136808102644949</v>
      </c>
      <c r="H9" s="33">
        <v>1.7522568012052773</v>
      </c>
    </row>
    <row r="10" spans="1:8" x14ac:dyDescent="0.25">
      <c r="A10" s="34"/>
      <c r="B10" s="25" t="s">
        <v>241</v>
      </c>
      <c r="C10" s="26">
        <v>5837.5694857142862</v>
      </c>
      <c r="D10" s="26">
        <v>7019.0651428571427</v>
      </c>
      <c r="E10" s="26">
        <v>6860.0325714285718</v>
      </c>
      <c r="F10" s="27"/>
      <c r="G10" s="35">
        <v>17.515219103026695</v>
      </c>
      <c r="H10" s="29">
        <v>-2.2657229729575619</v>
      </c>
    </row>
    <row r="11" spans="1:8" x14ac:dyDescent="0.25">
      <c r="A11" s="30" t="s">
        <v>46</v>
      </c>
      <c r="B11" s="31" t="s">
        <v>3</v>
      </c>
      <c r="C11" s="20">
        <v>594.32832653061223</v>
      </c>
      <c r="D11" s="20">
        <v>653.25485714285719</v>
      </c>
      <c r="E11" s="21">
        <v>695.95652314597373</v>
      </c>
      <c r="F11" s="22" t="s">
        <v>240</v>
      </c>
      <c r="G11" s="37">
        <v>17.09967236604983</v>
      </c>
      <c r="H11" s="33">
        <v>6.5367544590301208</v>
      </c>
    </row>
    <row r="12" spans="1:8" ht="13.8" thickBot="1" x14ac:dyDescent="0.3">
      <c r="A12" s="54"/>
      <c r="B12" s="41" t="s">
        <v>241</v>
      </c>
      <c r="C12" s="42">
        <v>433.04277551020408</v>
      </c>
      <c r="D12" s="42">
        <v>508.91510204081635</v>
      </c>
      <c r="E12" s="42">
        <v>529.95755102040812</v>
      </c>
      <c r="F12" s="43"/>
      <c r="G12" s="55">
        <v>22.379954358093272</v>
      </c>
      <c r="H12" s="45">
        <v>4.1347660730068299</v>
      </c>
    </row>
    <row r="13" spans="1:8" x14ac:dyDescent="0.25">
      <c r="A13" s="6"/>
      <c r="B13" s="6"/>
      <c r="C13" s="21"/>
      <c r="D13" s="21"/>
      <c r="E13" s="21"/>
      <c r="F13" s="56"/>
      <c r="G13" s="23"/>
      <c r="H13" s="23"/>
    </row>
    <row r="14" spans="1:8" x14ac:dyDescent="0.25">
      <c r="A14" s="6"/>
      <c r="B14" s="57"/>
      <c r="C14" s="21"/>
      <c r="D14" s="21"/>
      <c r="E14" s="21"/>
      <c r="F14" s="58"/>
      <c r="G14" s="23"/>
      <c r="H14" s="23"/>
    </row>
    <row r="15" spans="1:8" x14ac:dyDescent="0.25">
      <c r="A15" s="6"/>
      <c r="B15" s="6"/>
      <c r="C15" s="21"/>
      <c r="D15" s="21"/>
      <c r="E15" s="21"/>
      <c r="F15" s="56"/>
      <c r="G15" s="23"/>
      <c r="H15" s="23"/>
    </row>
    <row r="16" spans="1:8" x14ac:dyDescent="0.25">
      <c r="A16" s="6"/>
      <c r="B16" s="57"/>
      <c r="C16" s="21"/>
      <c r="D16" s="21"/>
      <c r="E16" s="21"/>
      <c r="F16" s="58"/>
      <c r="G16" s="23"/>
      <c r="H16" s="23"/>
    </row>
    <row r="17" spans="1:8" x14ac:dyDescent="0.25">
      <c r="A17" s="6"/>
      <c r="B17" s="6"/>
      <c r="C17" s="21"/>
      <c r="D17" s="21"/>
      <c r="E17" s="21"/>
      <c r="F17" s="56"/>
      <c r="G17" s="23"/>
      <c r="H17" s="23"/>
    </row>
    <row r="18" spans="1:8" x14ac:dyDescent="0.25">
      <c r="A18" s="6"/>
      <c r="B18" s="57"/>
      <c r="C18" s="21"/>
      <c r="D18" s="21"/>
      <c r="E18" s="21"/>
      <c r="F18" s="58"/>
      <c r="G18" s="23"/>
      <c r="H18" s="23"/>
    </row>
    <row r="19" spans="1:8" x14ac:dyDescent="0.25">
      <c r="A19" s="6"/>
      <c r="B19" s="6"/>
      <c r="C19" s="21"/>
      <c r="D19" s="21"/>
      <c r="E19" s="21"/>
      <c r="F19" s="56"/>
      <c r="G19" s="23"/>
      <c r="H19" s="23"/>
    </row>
    <row r="20" spans="1:8" x14ac:dyDescent="0.25">
      <c r="A20" s="6"/>
      <c r="B20" s="57"/>
      <c r="C20" s="21"/>
      <c r="D20" s="21"/>
      <c r="E20" s="21"/>
      <c r="F20" s="58"/>
      <c r="G20" s="23"/>
      <c r="H20" s="23"/>
    </row>
    <row r="21" spans="1:8" x14ac:dyDescent="0.25">
      <c r="A21" s="6"/>
      <c r="B21" s="6"/>
      <c r="C21" s="21"/>
      <c r="D21" s="21"/>
      <c r="E21" s="21"/>
      <c r="F21" s="56"/>
      <c r="G21" s="23"/>
      <c r="H21" s="23"/>
    </row>
    <row r="22" spans="1:8" x14ac:dyDescent="0.25">
      <c r="A22" s="6"/>
      <c r="B22" s="57"/>
      <c r="C22" s="21"/>
      <c r="D22" s="21"/>
      <c r="E22" s="21"/>
      <c r="F22" s="58"/>
      <c r="G22" s="23"/>
      <c r="H22" s="23"/>
    </row>
    <row r="23" spans="1:8" x14ac:dyDescent="0.25">
      <c r="A23" s="6"/>
      <c r="B23" s="6"/>
      <c r="C23" s="21"/>
      <c r="D23" s="21"/>
      <c r="E23" s="21"/>
      <c r="F23" s="56"/>
      <c r="G23" s="23"/>
      <c r="H23" s="23"/>
    </row>
    <row r="24" spans="1:8" x14ac:dyDescent="0.25">
      <c r="A24" s="6"/>
      <c r="B24" s="57"/>
      <c r="C24" s="21"/>
      <c r="D24" s="21"/>
      <c r="E24" s="21"/>
      <c r="F24" s="58"/>
      <c r="G24" s="23"/>
      <c r="H24" s="23"/>
    </row>
    <row r="25" spans="1:8" x14ac:dyDescent="0.25">
      <c r="A25" s="6"/>
      <c r="B25" s="6"/>
      <c r="C25" s="21"/>
      <c r="D25" s="21"/>
      <c r="E25" s="21"/>
      <c r="F25" s="56"/>
      <c r="G25" s="23"/>
      <c r="H25" s="23"/>
    </row>
    <row r="26" spans="1:8" x14ac:dyDescent="0.25">
      <c r="A26" s="6"/>
      <c r="B26" s="57"/>
      <c r="C26" s="21"/>
      <c r="D26" s="21"/>
      <c r="E26" s="21"/>
      <c r="F26" s="58"/>
      <c r="G26" s="23"/>
      <c r="H26" s="23"/>
    </row>
    <row r="27" spans="1:8" x14ac:dyDescent="0.25">
      <c r="A27" s="6"/>
      <c r="B27" s="6"/>
      <c r="C27" s="21"/>
      <c r="D27" s="21"/>
      <c r="E27" s="21"/>
      <c r="F27" s="56"/>
      <c r="G27" s="23"/>
      <c r="H27" s="23"/>
    </row>
    <row r="28" spans="1:8" x14ac:dyDescent="0.25">
      <c r="A28" s="6"/>
      <c r="B28" s="57"/>
      <c r="C28" s="21"/>
      <c r="D28" s="21"/>
      <c r="E28" s="21"/>
      <c r="F28" s="58"/>
      <c r="G28" s="23"/>
      <c r="H28" s="23"/>
    </row>
    <row r="29" spans="1:8" x14ac:dyDescent="0.25">
      <c r="A29" s="6"/>
      <c r="B29" s="6"/>
      <c r="C29" s="59"/>
      <c r="D29" s="59"/>
      <c r="E29" s="21"/>
      <c r="F29" s="56"/>
      <c r="G29" s="23"/>
      <c r="H29" s="23"/>
    </row>
    <row r="30" spans="1:8" x14ac:dyDescent="0.25">
      <c r="A30" s="60"/>
      <c r="B30" s="57"/>
      <c r="C30" s="21"/>
      <c r="D30" s="21"/>
      <c r="E30" s="21"/>
      <c r="F30" s="58"/>
      <c r="G30" s="23"/>
      <c r="H30" s="23"/>
    </row>
    <row r="31" spans="1:8" x14ac:dyDescent="0.25">
      <c r="A31" s="46"/>
      <c r="B31" s="47"/>
      <c r="C31" s="48"/>
      <c r="D31" s="53"/>
      <c r="E31" s="48"/>
      <c r="F31" s="48"/>
      <c r="G31" s="49"/>
      <c r="H31" s="49"/>
    </row>
    <row r="32" spans="1:8" ht="16.2" thickBot="1" x14ac:dyDescent="0.35">
      <c r="A32" s="4" t="s">
        <v>59</v>
      </c>
      <c r="B32" s="5"/>
      <c r="C32" s="5"/>
      <c r="D32" s="5"/>
      <c r="E32" s="5"/>
      <c r="F32" s="5"/>
      <c r="G32" s="5"/>
      <c r="H32" s="6"/>
    </row>
    <row r="33" spans="1:8" x14ac:dyDescent="0.25">
      <c r="A33" s="7"/>
      <c r="B33" s="8"/>
      <c r="C33" s="168" t="s">
        <v>16</v>
      </c>
      <c r="D33" s="164"/>
      <c r="E33" s="164"/>
      <c r="F33" s="169"/>
      <c r="G33" s="168" t="s">
        <v>1</v>
      </c>
      <c r="H33" s="165"/>
    </row>
    <row r="34" spans="1:8" x14ac:dyDescent="0.25">
      <c r="A34" s="12"/>
      <c r="B34" s="13"/>
      <c r="C34" s="14" t="s">
        <v>235</v>
      </c>
      <c r="D34" s="15" t="s">
        <v>236</v>
      </c>
      <c r="E34" s="15" t="s">
        <v>237</v>
      </c>
      <c r="F34" s="16"/>
      <c r="G34" s="17" t="s">
        <v>238</v>
      </c>
      <c r="H34" s="18" t="s">
        <v>239</v>
      </c>
    </row>
    <row r="35" spans="1:8" ht="12.75" customHeight="1" x14ac:dyDescent="0.25">
      <c r="A35" s="166" t="s">
        <v>58</v>
      </c>
      <c r="B35" s="19" t="s">
        <v>3</v>
      </c>
      <c r="C35" s="73">
        <v>1885.3077142325615</v>
      </c>
      <c r="D35" s="73">
        <v>2115.9525174385903</v>
      </c>
      <c r="E35" s="74">
        <v>2210.8399563717066</v>
      </c>
      <c r="F35" s="22" t="s">
        <v>240</v>
      </c>
      <c r="G35" s="23">
        <v>17.266796273183303</v>
      </c>
      <c r="H35" s="24">
        <v>4.4843841320210629</v>
      </c>
    </row>
    <row r="36" spans="1:8" ht="12.75" customHeight="1" x14ac:dyDescent="0.25">
      <c r="A36" s="207"/>
      <c r="B36" s="25" t="s">
        <v>241</v>
      </c>
      <c r="C36" s="75">
        <v>1440.0241776834368</v>
      </c>
      <c r="D36" s="75">
        <v>1478.7101325145907</v>
      </c>
      <c r="E36" s="75">
        <v>1590.1094541627947</v>
      </c>
      <c r="F36" s="27"/>
      <c r="G36" s="28">
        <v>10.422413651470748</v>
      </c>
      <c r="H36" s="29">
        <v>7.5335469202991305</v>
      </c>
    </row>
    <row r="37" spans="1:8" x14ac:dyDescent="0.25">
      <c r="A37" s="30" t="s">
        <v>9</v>
      </c>
      <c r="B37" s="31" t="s">
        <v>3</v>
      </c>
      <c r="C37" s="73">
        <v>1331.470456912557</v>
      </c>
      <c r="D37" s="73">
        <v>1488.3149688503865</v>
      </c>
      <c r="E37" s="76">
        <v>1568.0939458661305</v>
      </c>
      <c r="F37" s="22" t="s">
        <v>240</v>
      </c>
      <c r="G37" s="32">
        <v>17.771591380424724</v>
      </c>
      <c r="H37" s="33">
        <v>5.3603557503266472</v>
      </c>
    </row>
    <row r="38" spans="1:8" x14ac:dyDescent="0.25">
      <c r="A38" s="34"/>
      <c r="B38" s="25" t="s">
        <v>241</v>
      </c>
      <c r="C38" s="75">
        <v>1015.2864245243481</v>
      </c>
      <c r="D38" s="75">
        <v>1036.2038201496093</v>
      </c>
      <c r="E38" s="75">
        <v>1124.336034876075</v>
      </c>
      <c r="F38" s="27"/>
      <c r="G38" s="35">
        <v>10.740773019083321</v>
      </c>
      <c r="H38" s="29">
        <v>8.5052972217127092</v>
      </c>
    </row>
    <row r="39" spans="1:8" x14ac:dyDescent="0.25">
      <c r="A39" s="30" t="s">
        <v>46</v>
      </c>
      <c r="B39" s="31" t="s">
        <v>3</v>
      </c>
      <c r="C39" s="73">
        <v>553.8372573200046</v>
      </c>
      <c r="D39" s="73">
        <v>627.63754858820334</v>
      </c>
      <c r="E39" s="76">
        <v>642.87452514428799</v>
      </c>
      <c r="F39" s="22" t="s">
        <v>240</v>
      </c>
      <c r="G39" s="37">
        <v>16.07643159565157</v>
      </c>
      <c r="H39" s="33">
        <v>2.4276712874107744</v>
      </c>
    </row>
    <row r="40" spans="1:8" ht="13.8" thickBot="1" x14ac:dyDescent="0.3">
      <c r="A40" s="54"/>
      <c r="B40" s="41" t="s">
        <v>241</v>
      </c>
      <c r="C40" s="79">
        <v>424.73775315908892</v>
      </c>
      <c r="D40" s="79">
        <v>442.5063123649814</v>
      </c>
      <c r="E40" s="79">
        <v>465.77341928671939</v>
      </c>
      <c r="F40" s="43"/>
      <c r="G40" s="55">
        <v>9.6614124415401932</v>
      </c>
      <c r="H40" s="45">
        <v>5.2580282521590647</v>
      </c>
    </row>
    <row r="41" spans="1:8" x14ac:dyDescent="0.25">
      <c r="A41" s="6"/>
      <c r="B41" s="6"/>
      <c r="C41" s="21"/>
      <c r="D41" s="21"/>
      <c r="E41" s="21"/>
      <c r="F41" s="56"/>
      <c r="G41" s="23"/>
      <c r="H41" s="23"/>
    </row>
    <row r="42" spans="1:8" x14ac:dyDescent="0.25">
      <c r="A42" s="6"/>
      <c r="B42" s="57"/>
      <c r="C42" s="21"/>
      <c r="D42" s="21"/>
      <c r="E42" s="21"/>
      <c r="F42" s="58"/>
      <c r="G42" s="23"/>
      <c r="H42" s="23"/>
    </row>
    <row r="43" spans="1:8" x14ac:dyDescent="0.25">
      <c r="A43" s="6"/>
      <c r="B43" s="6"/>
      <c r="C43" s="21"/>
      <c r="D43" s="21"/>
      <c r="E43" s="21"/>
      <c r="F43" s="56"/>
      <c r="G43" s="23"/>
      <c r="H43" s="23"/>
    </row>
    <row r="44" spans="1:8" x14ac:dyDescent="0.25">
      <c r="A44" s="6"/>
      <c r="B44" s="57"/>
      <c r="C44" s="21"/>
      <c r="D44" s="21"/>
      <c r="E44" s="21"/>
      <c r="F44" s="58"/>
      <c r="G44" s="23"/>
      <c r="H44" s="23"/>
    </row>
    <row r="45" spans="1:8" x14ac:dyDescent="0.25">
      <c r="A45" s="6"/>
      <c r="B45" s="6"/>
      <c r="C45" s="21"/>
      <c r="D45" s="21"/>
      <c r="E45" s="21"/>
      <c r="F45" s="56"/>
      <c r="G45" s="23"/>
      <c r="H45" s="23"/>
    </row>
    <row r="46" spans="1:8" x14ac:dyDescent="0.25">
      <c r="A46" s="6"/>
      <c r="B46" s="57"/>
      <c r="C46" s="21"/>
      <c r="D46" s="21"/>
      <c r="E46" s="21"/>
      <c r="F46" s="58"/>
      <c r="G46" s="23"/>
      <c r="H46" s="23"/>
    </row>
    <row r="47" spans="1:8" x14ac:dyDescent="0.25">
      <c r="A47" s="6"/>
      <c r="B47" s="6"/>
      <c r="C47" s="21"/>
      <c r="D47" s="21"/>
      <c r="E47" s="21"/>
      <c r="F47" s="56"/>
      <c r="G47" s="23"/>
      <c r="H47" s="23"/>
    </row>
    <row r="48" spans="1:8" x14ac:dyDescent="0.25">
      <c r="A48" s="6"/>
      <c r="B48" s="57"/>
      <c r="C48" s="21"/>
      <c r="D48" s="21"/>
      <c r="E48" s="21"/>
      <c r="F48" s="58"/>
      <c r="G48" s="23"/>
      <c r="H48" s="23"/>
    </row>
    <row r="49" spans="1:8" x14ac:dyDescent="0.25">
      <c r="A49" s="6"/>
      <c r="B49" s="6"/>
      <c r="C49" s="21"/>
      <c r="D49" s="21"/>
      <c r="E49" s="88"/>
      <c r="F49" s="56"/>
      <c r="G49" s="23"/>
      <c r="H49" s="23"/>
    </row>
    <row r="50" spans="1:8" x14ac:dyDescent="0.25">
      <c r="A50" s="6"/>
      <c r="B50" s="57"/>
      <c r="C50" s="21"/>
      <c r="D50" s="21"/>
      <c r="E50" s="21"/>
      <c r="F50" s="58"/>
      <c r="G50" s="23"/>
      <c r="H50" s="23"/>
    </row>
    <row r="51" spans="1:8" x14ac:dyDescent="0.25">
      <c r="A51" s="6"/>
      <c r="B51" s="6"/>
      <c r="C51" s="21"/>
      <c r="D51" s="21"/>
      <c r="E51" s="21"/>
      <c r="F51" s="56"/>
      <c r="G51" s="23"/>
      <c r="H51" s="23"/>
    </row>
    <row r="52" spans="1:8" x14ac:dyDescent="0.25">
      <c r="A52" s="6"/>
      <c r="B52" s="57"/>
      <c r="C52" s="21"/>
      <c r="D52" s="21"/>
      <c r="E52" s="21"/>
      <c r="F52" s="58"/>
      <c r="G52" s="23"/>
      <c r="H52" s="23"/>
    </row>
    <row r="53" spans="1:8" x14ac:dyDescent="0.25">
      <c r="A53" s="6"/>
      <c r="B53" s="6"/>
      <c r="C53" s="21"/>
      <c r="D53" s="21"/>
      <c r="E53" s="21"/>
      <c r="F53" s="56"/>
      <c r="G53" s="23"/>
      <c r="H53" s="23"/>
    </row>
    <row r="54" spans="1:8" x14ac:dyDescent="0.25">
      <c r="A54" s="6"/>
      <c r="B54" s="57"/>
      <c r="C54" s="21"/>
      <c r="D54" s="21"/>
      <c r="E54" s="21"/>
      <c r="F54" s="58"/>
      <c r="G54" s="23"/>
      <c r="H54" s="23"/>
    </row>
    <row r="55" spans="1:8" x14ac:dyDescent="0.25">
      <c r="A55" s="6"/>
      <c r="B55" s="6"/>
      <c r="C55" s="21"/>
      <c r="D55" s="21"/>
      <c r="E55" s="21"/>
      <c r="F55" s="56"/>
      <c r="G55" s="23"/>
      <c r="H55" s="23"/>
    </row>
    <row r="56" spans="1:8" x14ac:dyDescent="0.25">
      <c r="A56" s="6"/>
      <c r="B56" s="57"/>
      <c r="C56" s="21"/>
      <c r="D56" s="21"/>
      <c r="E56" s="21"/>
      <c r="F56" s="58"/>
      <c r="G56" s="23"/>
      <c r="H56" s="23"/>
    </row>
    <row r="57" spans="1:8" x14ac:dyDescent="0.25">
      <c r="A57" s="6"/>
      <c r="B57" s="6"/>
      <c r="C57" s="59"/>
      <c r="D57" s="59"/>
      <c r="E57" s="21"/>
      <c r="F57" s="56"/>
      <c r="G57" s="23"/>
      <c r="H57" s="23"/>
    </row>
    <row r="58" spans="1:8" x14ac:dyDescent="0.25">
      <c r="A58" s="60"/>
      <c r="B58" s="57"/>
      <c r="C58" s="21"/>
      <c r="D58" s="21"/>
      <c r="E58" s="21"/>
      <c r="F58" s="58"/>
      <c r="G58" s="23"/>
      <c r="H58" s="23"/>
    </row>
    <row r="59" spans="1:8" x14ac:dyDescent="0.25">
      <c r="A59" s="46"/>
      <c r="B59" s="47"/>
      <c r="C59" s="48"/>
      <c r="D59" s="48"/>
      <c r="E59" s="48"/>
      <c r="F59" s="48"/>
      <c r="G59" s="49"/>
      <c r="H59" s="49"/>
    </row>
    <row r="60" spans="1:8" x14ac:dyDescent="0.25">
      <c r="A60" s="50"/>
      <c r="B60" s="50"/>
      <c r="C60" s="50"/>
      <c r="D60" s="50"/>
      <c r="E60" s="50"/>
      <c r="F60" s="50"/>
      <c r="G60" s="50"/>
      <c r="H60" s="50"/>
    </row>
    <row r="61" spans="1:8" ht="12.75" customHeight="1" x14ac:dyDescent="0.25">
      <c r="A61" s="52" t="str">
        <f>+Innhold!$B$123</f>
        <v>Finans Norge / Skadeforsikringsstatistikk</v>
      </c>
      <c r="H61" s="161">
        <v>18</v>
      </c>
    </row>
    <row r="62" spans="1:8" ht="12.75" customHeight="1" x14ac:dyDescent="0.25">
      <c r="A62" s="52" t="str">
        <f>+Innhold!$B$124</f>
        <v>Skadestatistikk for landbasert forsikring 3. kvartal 2024</v>
      </c>
      <c r="H62" s="162"/>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43" display="Tilbake til innholdsfortegnelsen" xr:uid="{00000000-0004-0000-0D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68"/>
  <sheetViews>
    <sheetView showGridLines="0" showRowColHeaders="0" zoomScale="80" zoomScaleNormal="80" workbookViewId="0">
      <selection activeCell="K38" sqref="K38"/>
    </sheetView>
  </sheetViews>
  <sheetFormatPr defaultColWidth="11.44140625" defaultRowHeight="13.2" x14ac:dyDescent="0.25"/>
  <cols>
    <col min="1" max="1" width="26.44140625" style="1" customWidth="1"/>
    <col min="2" max="2" width="8.21875" style="1" customWidth="1"/>
    <col min="3" max="4" width="10.44140625" style="1" customWidth="1"/>
    <col min="5" max="5" width="9.77734375" style="1" customWidth="1"/>
    <col min="6" max="6" width="1.5546875" style="1" customWidth="1"/>
    <col min="7" max="7" width="7.5546875" style="1" customWidth="1"/>
    <col min="8" max="8" width="8.77734375" style="1" customWidth="1"/>
    <col min="9" max="16384" width="11.44140625" style="1"/>
  </cols>
  <sheetData>
    <row r="1" spans="1:8" ht="5.25" customHeight="1" x14ac:dyDescent="0.25"/>
    <row r="2" spans="1:8" x14ac:dyDescent="0.25">
      <c r="A2" s="85" t="s">
        <v>0</v>
      </c>
      <c r="B2" s="2"/>
      <c r="C2" s="2"/>
      <c r="D2" s="2"/>
      <c r="E2" s="2"/>
      <c r="F2" s="2"/>
      <c r="G2" s="2"/>
    </row>
    <row r="3" spans="1:8" ht="6" customHeight="1" x14ac:dyDescent="0.25">
      <c r="A3" s="3"/>
      <c r="B3" s="2"/>
      <c r="C3" s="2"/>
      <c r="D3" s="2"/>
      <c r="E3" s="2"/>
      <c r="F3" s="2"/>
      <c r="G3" s="2"/>
    </row>
    <row r="4" spans="1:8" ht="16.2" thickBot="1" x14ac:dyDescent="0.35">
      <c r="A4" s="4" t="s">
        <v>152</v>
      </c>
      <c r="B4" s="5"/>
      <c r="C4" s="5"/>
      <c r="D4" s="5"/>
      <c r="E4" s="5"/>
      <c r="F4" s="5"/>
      <c r="G4" s="5"/>
      <c r="H4" s="6"/>
    </row>
    <row r="5" spans="1:8" x14ac:dyDescent="0.25">
      <c r="A5" s="7"/>
      <c r="B5" s="8"/>
      <c r="C5" s="9"/>
      <c r="D5" s="8"/>
      <c r="E5" s="10"/>
      <c r="F5" s="11"/>
      <c r="G5" s="168" t="s">
        <v>1</v>
      </c>
      <c r="H5" s="165"/>
    </row>
    <row r="6" spans="1:8" x14ac:dyDescent="0.25">
      <c r="A6" s="12"/>
      <c r="B6" s="13"/>
      <c r="C6" s="14" t="s">
        <v>235</v>
      </c>
      <c r="D6" s="15" t="s">
        <v>236</v>
      </c>
      <c r="E6" s="15" t="s">
        <v>237</v>
      </c>
      <c r="F6" s="16"/>
      <c r="G6" s="17" t="s">
        <v>238</v>
      </c>
      <c r="H6" s="18" t="s">
        <v>239</v>
      </c>
    </row>
    <row r="7" spans="1:8" ht="13.2" customHeight="1" x14ac:dyDescent="0.25">
      <c r="A7" s="166" t="s">
        <v>57</v>
      </c>
      <c r="B7" s="19" t="s">
        <v>3</v>
      </c>
      <c r="C7" s="20">
        <v>6040</v>
      </c>
      <c r="D7" s="20">
        <v>6808</v>
      </c>
      <c r="E7" s="72">
        <v>8061.8754138367249</v>
      </c>
      <c r="F7" s="22" t="s">
        <v>240</v>
      </c>
      <c r="G7" s="23">
        <v>33.474758507230547</v>
      </c>
      <c r="H7" s="24">
        <v>18.417676466461884</v>
      </c>
    </row>
    <row r="8" spans="1:8" ht="13.2" customHeight="1" x14ac:dyDescent="0.25">
      <c r="A8" s="207"/>
      <c r="B8" s="25" t="s">
        <v>241</v>
      </c>
      <c r="C8" s="26">
        <v>4313</v>
      </c>
      <c r="D8" s="26">
        <v>4910</v>
      </c>
      <c r="E8" s="26">
        <v>5795</v>
      </c>
      <c r="F8" s="27"/>
      <c r="G8" s="28">
        <v>34.361233480176224</v>
      </c>
      <c r="H8" s="29">
        <v>18.024439918533602</v>
      </c>
    </row>
    <row r="9" spans="1:8" x14ac:dyDescent="0.25">
      <c r="A9" s="30" t="s">
        <v>9</v>
      </c>
      <c r="B9" s="31" t="s">
        <v>3</v>
      </c>
      <c r="C9" s="20">
        <v>2183</v>
      </c>
      <c r="D9" s="20">
        <v>2295</v>
      </c>
      <c r="E9" s="21">
        <v>3173.89552917642</v>
      </c>
      <c r="F9" s="22" t="s">
        <v>240</v>
      </c>
      <c r="G9" s="32">
        <v>45.391458047476874</v>
      </c>
      <c r="H9" s="33">
        <v>38.29610148916862</v>
      </c>
    </row>
    <row r="10" spans="1:8" x14ac:dyDescent="0.25">
      <c r="A10" s="34"/>
      <c r="B10" s="25" t="s">
        <v>241</v>
      </c>
      <c r="C10" s="26">
        <v>1622.8524590163934</v>
      </c>
      <c r="D10" s="26">
        <v>1635</v>
      </c>
      <c r="E10" s="26">
        <v>2293</v>
      </c>
      <c r="F10" s="27"/>
      <c r="G10" s="35">
        <v>41.294421884154588</v>
      </c>
      <c r="H10" s="29">
        <v>40.244648318042806</v>
      </c>
    </row>
    <row r="11" spans="1:8" x14ac:dyDescent="0.25">
      <c r="A11" s="30" t="s">
        <v>46</v>
      </c>
      <c r="B11" s="31" t="s">
        <v>3</v>
      </c>
      <c r="C11" s="20">
        <v>2470</v>
      </c>
      <c r="D11" s="20">
        <v>3338</v>
      </c>
      <c r="E11" s="21">
        <v>4165.5105501658718</v>
      </c>
      <c r="F11" s="22" t="s">
        <v>240</v>
      </c>
      <c r="G11" s="37">
        <v>68.644151828577805</v>
      </c>
      <c r="H11" s="33">
        <v>24.790609651464109</v>
      </c>
    </row>
    <row r="12" spans="1:8" x14ac:dyDescent="0.25">
      <c r="A12" s="34"/>
      <c r="B12" s="25" t="s">
        <v>241</v>
      </c>
      <c r="C12" s="26">
        <v>1796.1475409836066</v>
      </c>
      <c r="D12" s="26">
        <v>2162</v>
      </c>
      <c r="E12" s="26">
        <v>2800</v>
      </c>
      <c r="F12" s="27"/>
      <c r="G12" s="28">
        <v>55.889198192853542</v>
      </c>
      <c r="H12" s="29">
        <v>29.509713228492132</v>
      </c>
    </row>
    <row r="13" spans="1:8" x14ac:dyDescent="0.25">
      <c r="A13" s="30" t="s">
        <v>24</v>
      </c>
      <c r="B13" s="31" t="s">
        <v>3</v>
      </c>
      <c r="C13" s="20">
        <v>1393</v>
      </c>
      <c r="D13" s="20">
        <v>1515</v>
      </c>
      <c r="E13" s="21">
        <v>1216.8644517602288</v>
      </c>
      <c r="F13" s="22" t="s">
        <v>240</v>
      </c>
      <c r="G13" s="23">
        <v>-12.644332249804108</v>
      </c>
      <c r="H13" s="24">
        <v>-19.678914075232427</v>
      </c>
    </row>
    <row r="14" spans="1:8" ht="13.8" thickBot="1" x14ac:dyDescent="0.3">
      <c r="A14" s="54"/>
      <c r="B14" s="41" t="s">
        <v>241</v>
      </c>
      <c r="C14" s="42">
        <v>993</v>
      </c>
      <c r="D14" s="42">
        <v>1115</v>
      </c>
      <c r="E14" s="42">
        <v>886</v>
      </c>
      <c r="F14" s="43"/>
      <c r="G14" s="55">
        <v>-10.775427995971796</v>
      </c>
      <c r="H14" s="45">
        <v>-20.538116591928244</v>
      </c>
    </row>
    <row r="15" spans="1:8" x14ac:dyDescent="0.25">
      <c r="A15" s="6"/>
      <c r="B15" s="57"/>
      <c r="C15" s="21"/>
      <c r="D15" s="21"/>
      <c r="E15" s="21"/>
      <c r="F15" s="58"/>
      <c r="G15" s="23"/>
      <c r="H15" s="23"/>
    </row>
    <row r="16" spans="1:8" x14ac:dyDescent="0.25">
      <c r="A16" s="6"/>
      <c r="B16" s="57"/>
      <c r="C16" s="21"/>
      <c r="D16" s="21"/>
      <c r="E16" s="21"/>
      <c r="F16" s="58"/>
      <c r="G16" s="23"/>
      <c r="H16" s="23"/>
    </row>
    <row r="17" spans="1:8" x14ac:dyDescent="0.25">
      <c r="A17" s="6"/>
      <c r="B17" s="57"/>
      <c r="C17" s="21"/>
      <c r="D17" s="21"/>
      <c r="E17" s="21"/>
      <c r="F17" s="58"/>
      <c r="G17" s="23"/>
      <c r="H17" s="23"/>
    </row>
    <row r="18" spans="1:8" x14ac:dyDescent="0.25">
      <c r="A18" s="6"/>
      <c r="B18" s="57"/>
      <c r="C18" s="21"/>
      <c r="D18" s="21"/>
      <c r="E18" s="21"/>
      <c r="F18" s="58"/>
      <c r="G18" s="23"/>
      <c r="H18" s="23"/>
    </row>
    <row r="19" spans="1:8" x14ac:dyDescent="0.25">
      <c r="A19" s="6"/>
      <c r="B19" s="57"/>
      <c r="C19" s="21"/>
      <c r="D19" s="21"/>
      <c r="E19" s="21"/>
      <c r="F19" s="58"/>
      <c r="G19" s="23"/>
      <c r="H19" s="23"/>
    </row>
    <row r="20" spans="1:8" x14ac:dyDescent="0.25">
      <c r="A20" s="6"/>
      <c r="B20" s="57"/>
      <c r="C20" s="21"/>
      <c r="D20" s="21"/>
      <c r="E20" s="21"/>
      <c r="F20" s="58"/>
      <c r="G20" s="23"/>
      <c r="H20" s="23"/>
    </row>
    <row r="21" spans="1:8" x14ac:dyDescent="0.25">
      <c r="A21" s="6"/>
      <c r="B21" s="6"/>
      <c r="C21" s="21"/>
      <c r="D21" s="21"/>
      <c r="E21" s="21"/>
      <c r="F21" s="56"/>
      <c r="G21" s="23"/>
      <c r="H21" s="23"/>
    </row>
    <row r="22" spans="1:8" x14ac:dyDescent="0.25">
      <c r="A22" s="6"/>
      <c r="B22" s="57"/>
      <c r="C22" s="21"/>
      <c r="D22" s="21"/>
      <c r="E22" s="21"/>
      <c r="F22" s="58"/>
      <c r="G22" s="23"/>
      <c r="H22" s="23"/>
    </row>
    <row r="23" spans="1:8" x14ac:dyDescent="0.25">
      <c r="A23" s="6"/>
      <c r="B23" s="6"/>
      <c r="C23" s="21"/>
      <c r="D23" s="21"/>
      <c r="E23" s="21"/>
      <c r="F23" s="56"/>
      <c r="G23" s="23"/>
      <c r="H23" s="23"/>
    </row>
    <row r="24" spans="1:8" x14ac:dyDescent="0.25">
      <c r="A24" s="6"/>
      <c r="B24" s="57"/>
      <c r="C24" s="21"/>
      <c r="D24" s="21"/>
      <c r="E24" s="21"/>
      <c r="F24" s="58"/>
      <c r="G24" s="23"/>
      <c r="H24" s="23"/>
    </row>
    <row r="25" spans="1:8" x14ac:dyDescent="0.25">
      <c r="A25" s="6"/>
      <c r="B25" s="6"/>
      <c r="C25" s="21"/>
      <c r="D25" s="21"/>
      <c r="E25" s="21"/>
      <c r="F25" s="56"/>
      <c r="G25" s="23"/>
      <c r="H25" s="23"/>
    </row>
    <row r="26" spans="1:8" x14ac:dyDescent="0.25">
      <c r="A26" s="6"/>
      <c r="B26" s="57"/>
      <c r="C26" s="21"/>
      <c r="D26" s="21"/>
      <c r="E26" s="21"/>
      <c r="F26" s="58"/>
      <c r="G26" s="23"/>
      <c r="H26" s="23"/>
    </row>
    <row r="27" spans="1:8" x14ac:dyDescent="0.25">
      <c r="A27" s="6"/>
      <c r="B27" s="6"/>
      <c r="C27" s="21"/>
      <c r="D27" s="21"/>
      <c r="E27" s="21"/>
      <c r="F27" s="56"/>
      <c r="G27" s="23"/>
      <c r="H27" s="23"/>
    </row>
    <row r="28" spans="1:8" x14ac:dyDescent="0.25">
      <c r="A28" s="6"/>
      <c r="B28" s="57"/>
      <c r="C28" s="21"/>
      <c r="D28" s="21"/>
      <c r="E28" s="21"/>
      <c r="F28" s="58"/>
      <c r="G28" s="23"/>
      <c r="H28" s="23"/>
    </row>
    <row r="29" spans="1:8" x14ac:dyDescent="0.25">
      <c r="A29" s="6"/>
      <c r="B29" s="6"/>
      <c r="C29" s="59"/>
      <c r="D29" s="59"/>
      <c r="E29" s="21"/>
      <c r="F29" s="56"/>
      <c r="G29" s="23"/>
      <c r="H29" s="23"/>
    </row>
    <row r="30" spans="1:8" x14ac:dyDescent="0.25">
      <c r="A30" s="60"/>
      <c r="B30" s="57"/>
      <c r="C30" s="21"/>
      <c r="D30" s="21"/>
      <c r="E30" s="21"/>
      <c r="F30" s="58"/>
      <c r="G30" s="23"/>
      <c r="H30" s="23"/>
    </row>
    <row r="31" spans="1:8" x14ac:dyDescent="0.25">
      <c r="A31" s="46"/>
      <c r="B31" s="47"/>
      <c r="C31" s="48"/>
      <c r="D31" s="53"/>
      <c r="E31" s="48"/>
      <c r="F31" s="48"/>
      <c r="G31" s="49"/>
      <c r="H31" s="49"/>
    </row>
    <row r="32" spans="1:8" ht="16.2" thickBot="1" x14ac:dyDescent="0.35">
      <c r="A32" s="4" t="s">
        <v>73</v>
      </c>
      <c r="B32" s="5"/>
      <c r="C32" s="5"/>
      <c r="D32" s="5"/>
      <c r="E32" s="5"/>
      <c r="F32" s="5"/>
      <c r="G32" s="5"/>
      <c r="H32" s="6"/>
    </row>
    <row r="33" spans="1:8" x14ac:dyDescent="0.25">
      <c r="A33" s="7"/>
      <c r="B33" s="8"/>
      <c r="C33" s="168" t="s">
        <v>16</v>
      </c>
      <c r="D33" s="164"/>
      <c r="E33" s="164"/>
      <c r="F33" s="169"/>
      <c r="G33" s="168" t="s">
        <v>1</v>
      </c>
      <c r="H33" s="165"/>
    </row>
    <row r="34" spans="1:8" x14ac:dyDescent="0.25">
      <c r="A34" s="12"/>
      <c r="B34" s="13"/>
      <c r="C34" s="14" t="s">
        <v>235</v>
      </c>
      <c r="D34" s="15" t="s">
        <v>236</v>
      </c>
      <c r="E34" s="15" t="s">
        <v>237</v>
      </c>
      <c r="F34" s="16"/>
      <c r="G34" s="17" t="s">
        <v>238</v>
      </c>
      <c r="H34" s="18" t="s">
        <v>239</v>
      </c>
    </row>
    <row r="35" spans="1:8" ht="12.75" customHeight="1" x14ac:dyDescent="0.25">
      <c r="A35" s="166" t="s">
        <v>57</v>
      </c>
      <c r="B35" s="19" t="s">
        <v>3</v>
      </c>
      <c r="C35" s="73">
        <v>2938.864223517015</v>
      </c>
      <c r="D35" s="73">
        <v>2755.0446756614247</v>
      </c>
      <c r="E35" s="74">
        <v>3171.8184239145403</v>
      </c>
      <c r="F35" s="22" t="s">
        <v>240</v>
      </c>
      <c r="G35" s="23">
        <v>7.9266744796649107</v>
      </c>
      <c r="H35" s="24">
        <v>15.12765843454271</v>
      </c>
    </row>
    <row r="36" spans="1:8" ht="12.75" customHeight="1" x14ac:dyDescent="0.25">
      <c r="A36" s="207"/>
      <c r="B36" s="25" t="s">
        <v>241</v>
      </c>
      <c r="C36" s="75">
        <v>2245.7735524287955</v>
      </c>
      <c r="D36" s="75">
        <v>2110.8525082524379</v>
      </c>
      <c r="E36" s="75">
        <v>2428.0425449074023</v>
      </c>
      <c r="F36" s="27"/>
      <c r="G36" s="28">
        <v>8.1160895443569387</v>
      </c>
      <c r="H36" s="29">
        <v>15.02663191364158</v>
      </c>
    </row>
    <row r="37" spans="1:8" x14ac:dyDescent="0.25">
      <c r="A37" s="30" t="s">
        <v>9</v>
      </c>
      <c r="B37" s="31" t="s">
        <v>3</v>
      </c>
      <c r="C37" s="73">
        <v>453.33153965005278</v>
      </c>
      <c r="D37" s="73">
        <v>498.17257199002893</v>
      </c>
      <c r="E37" s="76">
        <v>575.38274660711534</v>
      </c>
      <c r="F37" s="22" t="s">
        <v>240</v>
      </c>
      <c r="G37" s="32">
        <v>26.923166883839471</v>
      </c>
      <c r="H37" s="33">
        <v>15.498680368663841</v>
      </c>
    </row>
    <row r="38" spans="1:8" x14ac:dyDescent="0.25">
      <c r="A38" s="34"/>
      <c r="B38" s="25" t="s">
        <v>241</v>
      </c>
      <c r="C38" s="75">
        <v>344.27969981690131</v>
      </c>
      <c r="D38" s="75">
        <v>357.83687476253056</v>
      </c>
      <c r="E38" s="75">
        <v>420.8978850325592</v>
      </c>
      <c r="F38" s="27"/>
      <c r="G38" s="35">
        <v>22.254633443797545</v>
      </c>
      <c r="H38" s="29">
        <v>17.622837308725508</v>
      </c>
    </row>
    <row r="39" spans="1:8" x14ac:dyDescent="0.25">
      <c r="A39" s="30" t="s">
        <v>46</v>
      </c>
      <c r="B39" s="31" t="s">
        <v>3</v>
      </c>
      <c r="C39" s="73">
        <v>1757.6769024086773</v>
      </c>
      <c r="D39" s="73">
        <v>1699.654917134224</v>
      </c>
      <c r="E39" s="76">
        <v>2177.0729490807375</v>
      </c>
      <c r="F39" s="22" t="s">
        <v>240</v>
      </c>
      <c r="G39" s="37">
        <v>23.860815722009548</v>
      </c>
      <c r="H39" s="33">
        <v>28.089115451240218</v>
      </c>
    </row>
    <row r="40" spans="1:8" x14ac:dyDescent="0.25">
      <c r="A40" s="34"/>
      <c r="B40" s="25" t="s">
        <v>241</v>
      </c>
      <c r="C40" s="75">
        <v>1334.3567485073277</v>
      </c>
      <c r="D40" s="75">
        <v>1287.7362160463117</v>
      </c>
      <c r="E40" s="75">
        <v>1650.5468757998615</v>
      </c>
      <c r="F40" s="27"/>
      <c r="G40" s="28">
        <v>23.696071357696397</v>
      </c>
      <c r="H40" s="29">
        <v>28.174299614518418</v>
      </c>
    </row>
    <row r="41" spans="1:8" x14ac:dyDescent="0.25">
      <c r="A41" s="30" t="s">
        <v>24</v>
      </c>
      <c r="B41" s="31" t="s">
        <v>3</v>
      </c>
      <c r="C41" s="73">
        <v>727.85578145828481</v>
      </c>
      <c r="D41" s="73">
        <v>557.21718653717176</v>
      </c>
      <c r="E41" s="76">
        <v>437.25779304113939</v>
      </c>
      <c r="F41" s="22" t="s">
        <v>240</v>
      </c>
      <c r="G41" s="23">
        <v>-39.925215381943111</v>
      </c>
      <c r="H41" s="24">
        <v>-21.528301063633819</v>
      </c>
    </row>
    <row r="42" spans="1:8" ht="13.8" thickBot="1" x14ac:dyDescent="0.3">
      <c r="A42" s="54"/>
      <c r="B42" s="41" t="s">
        <v>241</v>
      </c>
      <c r="C42" s="79">
        <v>567.13710410456679</v>
      </c>
      <c r="D42" s="79">
        <v>465.27941744359561</v>
      </c>
      <c r="E42" s="79">
        <v>356.59778407498243</v>
      </c>
      <c r="F42" s="43"/>
      <c r="G42" s="55">
        <v>-37.123178594001118</v>
      </c>
      <c r="H42" s="45">
        <v>-23.358358288390932</v>
      </c>
    </row>
    <row r="43" spans="1:8" x14ac:dyDescent="0.25">
      <c r="A43" s="6"/>
      <c r="B43" s="57"/>
      <c r="C43" s="21"/>
      <c r="D43" s="21"/>
      <c r="E43" s="21"/>
      <c r="F43" s="58"/>
      <c r="G43" s="23"/>
      <c r="H43" s="23"/>
    </row>
    <row r="44" spans="1:8" x14ac:dyDescent="0.25">
      <c r="A44" s="6"/>
      <c r="B44" s="57"/>
      <c r="C44" s="21"/>
      <c r="D44" s="21"/>
      <c r="E44" s="21"/>
      <c r="F44" s="58"/>
      <c r="G44" s="23"/>
      <c r="H44" s="23"/>
    </row>
    <row r="45" spans="1:8" x14ac:dyDescent="0.25">
      <c r="A45" s="6"/>
      <c r="B45" s="57"/>
      <c r="C45" s="21"/>
      <c r="D45" s="21"/>
      <c r="E45" s="21"/>
      <c r="F45" s="58"/>
      <c r="G45" s="23"/>
      <c r="H45" s="23"/>
    </row>
    <row r="46" spans="1:8" x14ac:dyDescent="0.25">
      <c r="A46" s="6"/>
      <c r="B46" s="57"/>
      <c r="C46" s="21"/>
      <c r="D46" s="21"/>
      <c r="E46" s="21"/>
      <c r="F46" s="58"/>
      <c r="G46" s="23"/>
      <c r="H46" s="23"/>
    </row>
    <row r="47" spans="1:8" x14ac:dyDescent="0.25">
      <c r="A47" s="6"/>
      <c r="B47" s="57"/>
      <c r="C47" s="21"/>
      <c r="D47" s="21"/>
      <c r="E47" s="21"/>
      <c r="F47" s="58"/>
      <c r="G47" s="23"/>
      <c r="H47" s="23"/>
    </row>
    <row r="48" spans="1:8" x14ac:dyDescent="0.25">
      <c r="A48" s="6"/>
      <c r="B48" s="57"/>
      <c r="C48" s="21"/>
      <c r="D48" s="21"/>
      <c r="E48" s="21"/>
      <c r="F48" s="58"/>
      <c r="G48" s="23"/>
      <c r="H48" s="23"/>
    </row>
    <row r="49" spans="1:8" x14ac:dyDescent="0.25">
      <c r="A49" s="6"/>
      <c r="B49" s="6"/>
      <c r="C49" s="21"/>
      <c r="D49" s="21"/>
      <c r="E49" s="88"/>
      <c r="F49" s="56"/>
      <c r="G49" s="23"/>
      <c r="H49" s="23"/>
    </row>
    <row r="50" spans="1:8" x14ac:dyDescent="0.25">
      <c r="A50" s="6"/>
      <c r="B50" s="57"/>
      <c r="C50" s="21"/>
      <c r="D50" s="21"/>
      <c r="E50" s="21"/>
      <c r="F50" s="58"/>
      <c r="G50" s="23"/>
      <c r="H50" s="23"/>
    </row>
    <row r="51" spans="1:8" x14ac:dyDescent="0.25">
      <c r="A51" s="6"/>
      <c r="B51" s="6"/>
      <c r="C51" s="21"/>
      <c r="D51" s="21"/>
      <c r="E51" s="21"/>
      <c r="F51" s="56"/>
      <c r="G51" s="23"/>
      <c r="H51" s="23"/>
    </row>
    <row r="52" spans="1:8" x14ac:dyDescent="0.25">
      <c r="A52" s="6"/>
      <c r="B52" s="57"/>
      <c r="C52" s="21"/>
      <c r="D52" s="21"/>
      <c r="E52" s="21"/>
      <c r="F52" s="58"/>
      <c r="G52" s="23"/>
      <c r="H52" s="23"/>
    </row>
    <row r="53" spans="1:8" x14ac:dyDescent="0.25">
      <c r="A53" s="6"/>
      <c r="B53" s="6"/>
      <c r="C53" s="21"/>
      <c r="D53" s="21"/>
      <c r="E53" s="21"/>
      <c r="F53" s="56"/>
      <c r="G53" s="23"/>
      <c r="H53" s="23"/>
    </row>
    <row r="54" spans="1:8" x14ac:dyDescent="0.25">
      <c r="A54" s="6"/>
      <c r="B54" s="57"/>
      <c r="C54" s="21"/>
      <c r="D54" s="21"/>
      <c r="E54" s="21"/>
      <c r="F54" s="58"/>
      <c r="G54" s="23"/>
      <c r="H54" s="23"/>
    </row>
    <row r="55" spans="1:8" x14ac:dyDescent="0.25">
      <c r="A55" s="6"/>
      <c r="B55" s="6"/>
      <c r="C55" s="21"/>
      <c r="D55" s="21"/>
      <c r="E55" s="21"/>
      <c r="F55" s="56"/>
      <c r="G55" s="23"/>
      <c r="H55" s="23"/>
    </row>
    <row r="56" spans="1:8" x14ac:dyDescent="0.25">
      <c r="A56" s="6"/>
      <c r="B56" s="57"/>
      <c r="C56" s="21"/>
      <c r="D56" s="21"/>
      <c r="E56" s="21"/>
      <c r="F56" s="58"/>
      <c r="G56" s="23"/>
      <c r="H56" s="23"/>
    </row>
    <row r="57" spans="1:8" x14ac:dyDescent="0.25">
      <c r="A57" s="6"/>
      <c r="B57" s="6"/>
      <c r="C57" s="59"/>
      <c r="D57" s="59"/>
      <c r="E57" s="21"/>
      <c r="F57" s="56"/>
      <c r="G57" s="23"/>
      <c r="H57" s="23"/>
    </row>
    <row r="58" spans="1:8" x14ac:dyDescent="0.25">
      <c r="A58" s="60"/>
      <c r="B58" s="57"/>
      <c r="C58" s="21"/>
      <c r="D58" s="21"/>
      <c r="E58" s="21"/>
      <c r="F58" s="58"/>
      <c r="G58" s="23"/>
      <c r="H58" s="23"/>
    </row>
    <row r="59" spans="1:8" x14ac:dyDescent="0.25">
      <c r="A59" s="46"/>
      <c r="B59" s="47"/>
      <c r="C59" s="48"/>
      <c r="D59" s="48"/>
      <c r="E59" s="48"/>
      <c r="F59" s="48"/>
      <c r="G59" s="49"/>
      <c r="H59" s="49"/>
    </row>
    <row r="60" spans="1:8" x14ac:dyDescent="0.25">
      <c r="A60" s="50"/>
      <c r="B60" s="50"/>
      <c r="C60" s="50"/>
      <c r="D60" s="50"/>
      <c r="E60" s="50"/>
      <c r="F60" s="50"/>
      <c r="G60" s="50"/>
      <c r="H60" s="50"/>
    </row>
    <row r="61" spans="1:8" ht="12.75" customHeight="1" x14ac:dyDescent="0.25">
      <c r="A61" s="52" t="str">
        <f>+Innhold!$B$123</f>
        <v>Finans Norge / Skadeforsikringsstatistikk</v>
      </c>
      <c r="G61" s="51"/>
      <c r="H61" s="162">
        <v>19</v>
      </c>
    </row>
    <row r="62" spans="1:8" ht="12.75" customHeight="1" x14ac:dyDescent="0.25">
      <c r="A62" s="52" t="str">
        <f>+Innhold!$B$124</f>
        <v>Skadestatistikk for landbasert forsikring 3. kvartal 2024</v>
      </c>
      <c r="G62" s="51"/>
      <c r="H62" s="162"/>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45" display="Tilbake til innholdsfortegnelsen" xr:uid="{00000000-0004-0000-0E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68"/>
  <sheetViews>
    <sheetView showGridLines="0" showRowColHeaders="0" zoomScale="80" zoomScaleNormal="80" workbookViewId="0">
      <selection activeCell="N48" sqref="N48"/>
    </sheetView>
  </sheetViews>
  <sheetFormatPr defaultColWidth="11.44140625" defaultRowHeight="13.2" x14ac:dyDescent="0.25"/>
  <cols>
    <col min="1" max="1" width="26.44140625" style="1" customWidth="1"/>
    <col min="2" max="2" width="8.21875" style="1" customWidth="1"/>
    <col min="3" max="4" width="10.44140625" style="1" customWidth="1"/>
    <col min="5" max="5" width="9.77734375" style="1" customWidth="1"/>
    <col min="6" max="6" width="1.5546875" style="1" customWidth="1"/>
    <col min="7" max="7" width="7.5546875" style="1" customWidth="1"/>
    <col min="8" max="8" width="8.77734375" style="1" customWidth="1"/>
    <col min="9" max="16384" width="11.44140625" style="1"/>
  </cols>
  <sheetData>
    <row r="1" spans="1:8" ht="5.25" customHeight="1" x14ac:dyDescent="0.25"/>
    <row r="2" spans="1:8" x14ac:dyDescent="0.25">
      <c r="A2" s="85" t="s">
        <v>0</v>
      </c>
      <c r="B2" s="2"/>
      <c r="C2" s="2"/>
      <c r="D2" s="2"/>
      <c r="E2" s="2"/>
      <c r="F2" s="2"/>
      <c r="G2" s="2"/>
    </row>
    <row r="3" spans="1:8" ht="6" customHeight="1" x14ac:dyDescent="0.25">
      <c r="A3" s="3"/>
      <c r="B3" s="2"/>
      <c r="C3" s="2"/>
      <c r="D3" s="2"/>
      <c r="E3" s="2"/>
      <c r="F3" s="2"/>
      <c r="G3" s="2"/>
    </row>
    <row r="4" spans="1:8" ht="16.2" thickBot="1" x14ac:dyDescent="0.35">
      <c r="A4" s="4" t="s">
        <v>153</v>
      </c>
      <c r="B4" s="5"/>
      <c r="C4" s="5"/>
      <c r="D4" s="5"/>
      <c r="E4" s="5"/>
      <c r="F4" s="5"/>
      <c r="G4" s="5"/>
      <c r="H4" s="6"/>
    </row>
    <row r="5" spans="1:8" x14ac:dyDescent="0.25">
      <c r="A5" s="7"/>
      <c r="B5" s="8"/>
      <c r="C5" s="9"/>
      <c r="D5" s="8"/>
      <c r="E5" s="10"/>
      <c r="F5" s="11"/>
      <c r="G5" s="8" t="s">
        <v>1</v>
      </c>
      <c r="H5" s="154"/>
    </row>
    <row r="6" spans="1:8" x14ac:dyDescent="0.25">
      <c r="A6" s="12"/>
      <c r="B6" s="13"/>
      <c r="C6" s="14" t="s">
        <v>235</v>
      </c>
      <c r="D6" s="15" t="s">
        <v>236</v>
      </c>
      <c r="E6" s="15" t="s">
        <v>237</v>
      </c>
      <c r="F6" s="16"/>
      <c r="G6" s="17" t="s">
        <v>238</v>
      </c>
      <c r="H6" s="18" t="s">
        <v>239</v>
      </c>
    </row>
    <row r="7" spans="1:8" ht="12.75" customHeight="1" x14ac:dyDescent="0.25">
      <c r="A7" s="155" t="s">
        <v>60</v>
      </c>
      <c r="B7" s="19" t="s">
        <v>3</v>
      </c>
      <c r="C7" s="20">
        <v>37157.663333333338</v>
      </c>
      <c r="D7" s="20">
        <v>40856.30333333333</v>
      </c>
      <c r="E7" s="72">
        <v>46113.997517347008</v>
      </c>
      <c r="F7" s="22" t="s">
        <v>240</v>
      </c>
      <c r="G7" s="23">
        <v>24.103599044074258</v>
      </c>
      <c r="H7" s="24">
        <v>12.868746692812266</v>
      </c>
    </row>
    <row r="8" spans="1:8" ht="13.8" customHeight="1" thickBot="1" x14ac:dyDescent="0.3">
      <c r="A8" s="159"/>
      <c r="B8" s="41" t="s">
        <v>241</v>
      </c>
      <c r="C8" s="42">
        <v>27615.32</v>
      </c>
      <c r="D8" s="42">
        <v>29677.59</v>
      </c>
      <c r="E8" s="42">
        <v>33751.095000000001</v>
      </c>
      <c r="F8" s="43"/>
      <c r="G8" s="55">
        <v>22.218735832139558</v>
      </c>
      <c r="H8" s="45">
        <v>13.725861837164004</v>
      </c>
    </row>
    <row r="9" spans="1:8" x14ac:dyDescent="0.25">
      <c r="A9" s="6"/>
      <c r="B9" s="6"/>
      <c r="C9" s="21"/>
      <c r="D9" s="21"/>
      <c r="E9" s="21"/>
      <c r="F9" s="56"/>
      <c r="G9" s="23"/>
      <c r="H9" s="23"/>
    </row>
    <row r="10" spans="1:8" x14ac:dyDescent="0.25">
      <c r="A10" s="6"/>
      <c r="B10" s="6"/>
      <c r="C10" s="21"/>
      <c r="D10" s="21"/>
      <c r="E10" s="21"/>
      <c r="F10" s="56"/>
      <c r="G10" s="23"/>
      <c r="H10" s="23"/>
    </row>
    <row r="11" spans="1:8" x14ac:dyDescent="0.25">
      <c r="A11" s="6"/>
      <c r="B11" s="6"/>
      <c r="C11" s="21"/>
      <c r="D11" s="21"/>
      <c r="E11" s="21"/>
      <c r="F11" s="56"/>
      <c r="G11" s="23"/>
      <c r="H11" s="23"/>
    </row>
    <row r="12" spans="1:8" x14ac:dyDescent="0.25">
      <c r="A12" s="6"/>
      <c r="B12" s="6"/>
      <c r="C12" s="21"/>
      <c r="D12" s="21"/>
      <c r="E12" s="21"/>
      <c r="F12" s="56"/>
      <c r="G12" s="23"/>
      <c r="H12" s="23"/>
    </row>
    <row r="13" spans="1:8" x14ac:dyDescent="0.25">
      <c r="A13" s="6"/>
      <c r="B13" s="6"/>
      <c r="C13" s="21"/>
      <c r="D13" s="21"/>
      <c r="E13" s="21"/>
      <c r="F13" s="56"/>
      <c r="G13" s="23"/>
      <c r="H13" s="23"/>
    </row>
    <row r="14" spans="1:8" x14ac:dyDescent="0.25">
      <c r="A14" s="6"/>
      <c r="B14" s="57"/>
      <c r="C14" s="21"/>
      <c r="D14" s="21"/>
      <c r="E14" s="21"/>
      <c r="F14" s="58"/>
      <c r="G14" s="23"/>
      <c r="H14" s="23"/>
    </row>
    <row r="15" spans="1:8" x14ac:dyDescent="0.25">
      <c r="A15" s="6"/>
      <c r="B15" s="6"/>
      <c r="C15" s="21"/>
      <c r="D15" s="21"/>
      <c r="E15" s="21"/>
      <c r="F15" s="56"/>
      <c r="G15" s="23"/>
      <c r="H15" s="23"/>
    </row>
    <row r="16" spans="1:8" x14ac:dyDescent="0.25">
      <c r="A16" s="6"/>
      <c r="B16" s="57"/>
      <c r="C16" s="21"/>
      <c r="D16" s="21"/>
      <c r="E16" s="21"/>
      <c r="F16" s="58"/>
      <c r="G16" s="23"/>
      <c r="H16" s="23"/>
    </row>
    <row r="17" spans="1:8" x14ac:dyDescent="0.25">
      <c r="A17" s="6"/>
      <c r="B17" s="6"/>
      <c r="C17" s="21"/>
      <c r="D17" s="21"/>
      <c r="E17" s="21"/>
      <c r="F17" s="56"/>
      <c r="G17" s="23"/>
      <c r="H17" s="23"/>
    </row>
    <row r="18" spans="1:8" x14ac:dyDescent="0.25">
      <c r="A18" s="6"/>
      <c r="B18" s="57"/>
      <c r="C18" s="21"/>
      <c r="D18" s="21"/>
      <c r="E18" s="21"/>
      <c r="F18" s="58"/>
      <c r="G18" s="23"/>
      <c r="H18" s="23"/>
    </row>
    <row r="19" spans="1:8" x14ac:dyDescent="0.25">
      <c r="A19" s="6"/>
      <c r="B19" s="6"/>
      <c r="C19" s="21"/>
      <c r="D19" s="21"/>
      <c r="E19" s="21"/>
      <c r="F19" s="56"/>
      <c r="G19" s="23"/>
      <c r="H19" s="23"/>
    </row>
    <row r="20" spans="1:8" x14ac:dyDescent="0.25">
      <c r="A20" s="6"/>
      <c r="B20" s="57"/>
      <c r="C20" s="21"/>
      <c r="D20" s="21"/>
      <c r="E20" s="21"/>
      <c r="F20" s="58"/>
      <c r="G20" s="23"/>
      <c r="H20" s="23"/>
    </row>
    <row r="21" spans="1:8" x14ac:dyDescent="0.25">
      <c r="A21" s="6"/>
      <c r="B21" s="6"/>
      <c r="C21" s="21"/>
      <c r="D21" s="21"/>
      <c r="E21" s="21"/>
      <c r="F21" s="56"/>
      <c r="G21" s="23"/>
      <c r="H21" s="23"/>
    </row>
    <row r="22" spans="1:8" x14ac:dyDescent="0.25">
      <c r="A22" s="6"/>
      <c r="B22" s="57"/>
      <c r="C22" s="21"/>
      <c r="D22" s="21"/>
      <c r="E22" s="21"/>
      <c r="F22" s="58"/>
      <c r="G22" s="23"/>
      <c r="H22" s="23"/>
    </row>
    <row r="23" spans="1:8" x14ac:dyDescent="0.25">
      <c r="A23" s="6"/>
      <c r="B23" s="6"/>
      <c r="C23" s="21"/>
      <c r="D23" s="21"/>
      <c r="E23" s="21"/>
      <c r="F23" s="56"/>
      <c r="G23" s="23"/>
      <c r="H23" s="23"/>
    </row>
    <row r="24" spans="1:8" x14ac:dyDescent="0.25">
      <c r="A24" s="6"/>
      <c r="B24" s="57"/>
      <c r="C24" s="21"/>
      <c r="D24" s="21"/>
      <c r="E24" s="21"/>
      <c r="F24" s="58"/>
      <c r="G24" s="23"/>
      <c r="H24" s="23"/>
    </row>
    <row r="25" spans="1:8" x14ac:dyDescent="0.25">
      <c r="A25" s="6"/>
      <c r="B25" s="6"/>
      <c r="C25" s="21"/>
      <c r="D25" s="21"/>
      <c r="E25" s="21"/>
      <c r="F25" s="56"/>
      <c r="G25" s="23"/>
      <c r="H25" s="23"/>
    </row>
    <row r="26" spans="1:8" x14ac:dyDescent="0.25">
      <c r="A26" s="6"/>
      <c r="B26" s="57"/>
      <c r="C26" s="21"/>
      <c r="D26" s="21"/>
      <c r="E26" s="21"/>
      <c r="F26" s="58"/>
      <c r="G26" s="23"/>
      <c r="H26" s="23"/>
    </row>
    <row r="27" spans="1:8" x14ac:dyDescent="0.25">
      <c r="A27" s="6"/>
      <c r="B27" s="6"/>
      <c r="C27" s="21"/>
      <c r="D27" s="21"/>
      <c r="E27" s="21"/>
      <c r="F27" s="56"/>
      <c r="G27" s="23"/>
      <c r="H27" s="23"/>
    </row>
    <row r="28" spans="1:8" x14ac:dyDescent="0.25">
      <c r="A28" s="6"/>
      <c r="B28" s="57"/>
      <c r="C28" s="21"/>
      <c r="D28" s="21"/>
      <c r="E28" s="21"/>
      <c r="F28" s="58"/>
      <c r="G28" s="23"/>
      <c r="H28" s="23"/>
    </row>
    <row r="29" spans="1:8" x14ac:dyDescent="0.25">
      <c r="A29" s="6"/>
      <c r="B29" s="6"/>
      <c r="C29" s="59"/>
      <c r="D29" s="59"/>
      <c r="E29" s="21"/>
      <c r="F29" s="56"/>
      <c r="G29" s="23"/>
      <c r="H29" s="23"/>
    </row>
    <row r="30" spans="1:8" x14ac:dyDescent="0.25">
      <c r="A30" s="60"/>
      <c r="B30" s="57"/>
      <c r="C30" s="21"/>
      <c r="D30" s="21"/>
      <c r="E30" s="21"/>
      <c r="F30" s="58"/>
      <c r="G30" s="23"/>
      <c r="H30" s="23"/>
    </row>
    <row r="31" spans="1:8" x14ac:dyDescent="0.25">
      <c r="A31" s="46"/>
      <c r="B31" s="47"/>
      <c r="C31" s="48"/>
      <c r="D31" s="53"/>
      <c r="E31" s="48"/>
      <c r="F31" s="48"/>
      <c r="G31" s="49"/>
      <c r="H31" s="49"/>
    </row>
    <row r="32" spans="1:8" ht="16.2" thickBot="1" x14ac:dyDescent="0.35">
      <c r="A32" s="4" t="s">
        <v>72</v>
      </c>
      <c r="B32" s="5"/>
      <c r="C32" s="5"/>
      <c r="D32" s="5"/>
      <c r="E32" s="5"/>
      <c r="F32" s="5"/>
      <c r="G32" s="5"/>
      <c r="H32" s="6"/>
    </row>
    <row r="33" spans="1:8" x14ac:dyDescent="0.25">
      <c r="A33" s="7"/>
      <c r="B33" s="8"/>
      <c r="C33" s="157" t="s">
        <v>16</v>
      </c>
      <c r="D33" s="8"/>
      <c r="E33" s="8"/>
      <c r="F33" s="158"/>
      <c r="G33" s="8" t="s">
        <v>1</v>
      </c>
      <c r="H33" s="154"/>
    </row>
    <row r="34" spans="1:8" x14ac:dyDescent="0.25">
      <c r="A34" s="12"/>
      <c r="B34" s="13"/>
      <c r="C34" s="14" t="s">
        <v>235</v>
      </c>
      <c r="D34" s="15" t="s">
        <v>236</v>
      </c>
      <c r="E34" s="15" t="s">
        <v>237</v>
      </c>
      <c r="F34" s="16"/>
      <c r="G34" s="17" t="s">
        <v>238</v>
      </c>
      <c r="H34" s="18" t="s">
        <v>239</v>
      </c>
    </row>
    <row r="35" spans="1:8" ht="12.75" customHeight="1" x14ac:dyDescent="0.25">
      <c r="A35" s="155" t="s">
        <v>60</v>
      </c>
      <c r="B35" s="19" t="s">
        <v>3</v>
      </c>
      <c r="C35" s="73">
        <v>724.48727871329731</v>
      </c>
      <c r="D35" s="73">
        <v>829.62148444354034</v>
      </c>
      <c r="E35" s="74">
        <v>882.46125099199003</v>
      </c>
      <c r="F35" s="22" t="s">
        <v>240</v>
      </c>
      <c r="G35" s="23">
        <v>21.804933905707415</v>
      </c>
      <c r="H35" s="24">
        <v>6.3691415349364178</v>
      </c>
    </row>
    <row r="36" spans="1:8" ht="12.75" customHeight="1" thickBot="1" x14ac:dyDescent="0.3">
      <c r="A36" s="159"/>
      <c r="B36" s="41" t="s">
        <v>241</v>
      </c>
      <c r="C36" s="79">
        <v>523.63218490281838</v>
      </c>
      <c r="D36" s="79">
        <v>609.6180550771702</v>
      </c>
      <c r="E36" s="79">
        <v>644.86107965424117</v>
      </c>
      <c r="F36" s="43"/>
      <c r="G36" s="55">
        <v>23.151536182582404</v>
      </c>
      <c r="H36" s="45">
        <v>5.7811648266568483</v>
      </c>
    </row>
    <row r="37" spans="1:8" x14ac:dyDescent="0.25">
      <c r="A37" s="6"/>
      <c r="B37" s="6"/>
      <c r="C37" s="21"/>
      <c r="D37" s="21"/>
      <c r="E37" s="21"/>
      <c r="F37" s="56"/>
      <c r="G37" s="23"/>
      <c r="H37" s="23"/>
    </row>
    <row r="38" spans="1:8" x14ac:dyDescent="0.25">
      <c r="A38" s="6"/>
      <c r="B38" s="57"/>
      <c r="C38" s="21"/>
      <c r="D38" s="21"/>
      <c r="E38" s="21"/>
      <c r="F38" s="58"/>
      <c r="G38" s="23"/>
      <c r="H38" s="23"/>
    </row>
    <row r="39" spans="1:8" x14ac:dyDescent="0.25">
      <c r="A39" s="6"/>
      <c r="B39" s="6"/>
      <c r="C39" s="21"/>
      <c r="D39" s="21"/>
      <c r="E39" s="21"/>
      <c r="F39" s="56"/>
      <c r="G39" s="23"/>
      <c r="H39" s="23"/>
    </row>
    <row r="40" spans="1:8" x14ac:dyDescent="0.25">
      <c r="A40" s="6"/>
      <c r="B40" s="57"/>
      <c r="C40" s="21"/>
      <c r="D40" s="21"/>
      <c r="E40" s="21"/>
      <c r="F40" s="58"/>
      <c r="G40" s="23"/>
      <c r="H40" s="23"/>
    </row>
    <row r="41" spans="1:8" x14ac:dyDescent="0.25">
      <c r="A41" s="6"/>
      <c r="B41" s="6"/>
      <c r="C41" s="21"/>
      <c r="D41" s="21"/>
      <c r="E41" s="21"/>
      <c r="F41" s="56"/>
      <c r="G41" s="23"/>
      <c r="H41" s="23"/>
    </row>
    <row r="42" spans="1:8" x14ac:dyDescent="0.25">
      <c r="A42" s="6"/>
      <c r="B42" s="57"/>
      <c r="C42" s="21"/>
      <c r="D42" s="21"/>
      <c r="E42" s="21"/>
      <c r="F42" s="58"/>
      <c r="G42" s="23"/>
      <c r="H42" s="23"/>
    </row>
    <row r="43" spans="1:8" x14ac:dyDescent="0.25">
      <c r="A43" s="6"/>
      <c r="B43" s="6"/>
      <c r="C43" s="21"/>
      <c r="D43" s="21"/>
      <c r="E43" s="21"/>
      <c r="F43" s="56"/>
      <c r="G43" s="23"/>
      <c r="H43" s="23"/>
    </row>
    <row r="44" spans="1:8" x14ac:dyDescent="0.25">
      <c r="A44" s="6"/>
      <c r="B44" s="57"/>
      <c r="C44" s="21"/>
      <c r="D44" s="21"/>
      <c r="E44" s="21"/>
      <c r="F44" s="58"/>
      <c r="G44" s="23"/>
      <c r="H44" s="23"/>
    </row>
    <row r="45" spans="1:8" x14ac:dyDescent="0.25">
      <c r="A45" s="6"/>
      <c r="B45" s="6"/>
      <c r="C45" s="21"/>
      <c r="D45" s="21"/>
      <c r="E45" s="21"/>
      <c r="F45" s="56"/>
      <c r="G45" s="23"/>
      <c r="H45" s="23"/>
    </row>
    <row r="46" spans="1:8" x14ac:dyDescent="0.25">
      <c r="A46" s="6"/>
      <c r="B46" s="57"/>
      <c r="C46" s="21"/>
      <c r="D46" s="21"/>
      <c r="E46" s="21"/>
      <c r="F46" s="58"/>
      <c r="G46" s="23"/>
      <c r="H46" s="23"/>
    </row>
    <row r="47" spans="1:8" x14ac:dyDescent="0.25">
      <c r="A47" s="6"/>
      <c r="B47" s="6"/>
      <c r="C47" s="21"/>
      <c r="D47" s="21"/>
      <c r="E47" s="21"/>
      <c r="F47" s="56"/>
      <c r="G47" s="23"/>
      <c r="H47" s="23"/>
    </row>
    <row r="48" spans="1:8" x14ac:dyDescent="0.25">
      <c r="A48" s="6"/>
      <c r="B48" s="57"/>
      <c r="C48" s="21"/>
      <c r="D48" s="21"/>
      <c r="E48" s="21"/>
      <c r="F48" s="58"/>
      <c r="G48" s="23"/>
      <c r="H48" s="23"/>
    </row>
    <row r="49" spans="1:8" x14ac:dyDescent="0.25">
      <c r="A49" s="6"/>
      <c r="B49" s="6"/>
      <c r="C49" s="21"/>
      <c r="D49" s="21"/>
      <c r="E49" s="88"/>
      <c r="F49" s="56"/>
      <c r="G49" s="23"/>
      <c r="H49" s="23"/>
    </row>
    <row r="50" spans="1:8" x14ac:dyDescent="0.25">
      <c r="A50" s="6"/>
      <c r="B50" s="57"/>
      <c r="C50" s="21"/>
      <c r="D50" s="21"/>
      <c r="E50" s="21"/>
      <c r="F50" s="58"/>
      <c r="G50" s="23"/>
      <c r="H50" s="23"/>
    </row>
    <row r="51" spans="1:8" x14ac:dyDescent="0.25">
      <c r="A51" s="6"/>
      <c r="B51" s="6"/>
      <c r="C51" s="21"/>
      <c r="D51" s="21"/>
      <c r="E51" s="21"/>
      <c r="F51" s="56"/>
      <c r="G51" s="23"/>
      <c r="H51" s="23"/>
    </row>
    <row r="52" spans="1:8" x14ac:dyDescent="0.25">
      <c r="A52" s="6"/>
      <c r="B52" s="57"/>
      <c r="C52" s="21"/>
      <c r="D52" s="21"/>
      <c r="E52" s="21"/>
      <c r="F52" s="58"/>
      <c r="G52" s="23"/>
      <c r="H52" s="23"/>
    </row>
    <row r="53" spans="1:8" x14ac:dyDescent="0.25">
      <c r="A53" s="6"/>
      <c r="B53" s="6"/>
      <c r="C53" s="21"/>
      <c r="D53" s="21"/>
      <c r="E53" s="21"/>
      <c r="F53" s="56"/>
      <c r="G53" s="23"/>
      <c r="H53" s="23"/>
    </row>
    <row r="54" spans="1:8" x14ac:dyDescent="0.25">
      <c r="A54" s="6"/>
      <c r="B54" s="57"/>
      <c r="C54" s="21"/>
      <c r="D54" s="21"/>
      <c r="E54" s="21"/>
      <c r="F54" s="58"/>
      <c r="G54" s="23"/>
      <c r="H54" s="23"/>
    </row>
    <row r="55" spans="1:8" x14ac:dyDescent="0.25">
      <c r="A55" s="6"/>
      <c r="B55" s="6"/>
      <c r="C55" s="21"/>
      <c r="D55" s="21"/>
      <c r="E55" s="21"/>
      <c r="F55" s="56"/>
      <c r="G55" s="23"/>
      <c r="H55" s="23"/>
    </row>
    <row r="56" spans="1:8" x14ac:dyDescent="0.25">
      <c r="A56" s="6"/>
      <c r="B56" s="57"/>
      <c r="C56" s="21"/>
      <c r="D56" s="21"/>
      <c r="E56" s="21"/>
      <c r="F56" s="58"/>
      <c r="G56" s="23"/>
      <c r="H56" s="23"/>
    </row>
    <row r="57" spans="1:8" x14ac:dyDescent="0.25">
      <c r="A57" s="6"/>
      <c r="B57" s="6"/>
      <c r="C57" s="59"/>
      <c r="D57" s="59"/>
      <c r="E57" s="21"/>
      <c r="F57" s="56"/>
      <c r="G57" s="23"/>
      <c r="H57" s="23"/>
    </row>
    <row r="58" spans="1:8" x14ac:dyDescent="0.25">
      <c r="A58" s="60"/>
      <c r="B58" s="57"/>
      <c r="C58" s="21"/>
      <c r="D58" s="21"/>
      <c r="E58" s="21"/>
      <c r="F58" s="58"/>
      <c r="G58" s="23"/>
      <c r="H58" s="23"/>
    </row>
    <row r="59" spans="1:8" x14ac:dyDescent="0.25">
      <c r="A59" s="46"/>
      <c r="B59" s="47"/>
      <c r="C59" s="48"/>
      <c r="D59" s="48"/>
      <c r="E59" s="48"/>
      <c r="F59" s="48"/>
      <c r="G59" s="49"/>
      <c r="H59" s="49"/>
    </row>
    <row r="60" spans="1:8" x14ac:dyDescent="0.25">
      <c r="A60" s="50"/>
      <c r="B60" s="50"/>
      <c r="C60" s="50"/>
      <c r="D60" s="50"/>
      <c r="E60" s="50"/>
      <c r="F60" s="50"/>
      <c r="G60" s="50"/>
      <c r="H60" s="50"/>
    </row>
    <row r="61" spans="1:8" ht="12.75" customHeight="1" x14ac:dyDescent="0.25">
      <c r="A61" s="52" t="str">
        <f>+Innhold!$B$123</f>
        <v>Finans Norge / Skadeforsikringsstatistikk</v>
      </c>
      <c r="H61" s="161">
        <v>20</v>
      </c>
    </row>
    <row r="62" spans="1:8" ht="12.75" customHeight="1" x14ac:dyDescent="0.25">
      <c r="A62" s="52" t="str">
        <f>+Innhold!$B$124</f>
        <v>Skadestatistikk for landbasert forsikring 3. kvartal 2024</v>
      </c>
      <c r="H62" s="162"/>
    </row>
    <row r="67" ht="12.75" customHeight="1" x14ac:dyDescent="0.25"/>
    <row r="68" ht="12.75" customHeight="1" x14ac:dyDescent="0.25"/>
  </sheetData>
  <mergeCells count="1">
    <mergeCell ref="H61:H62"/>
  </mergeCells>
  <phoneticPr fontId="0" type="noConversion"/>
  <hyperlinks>
    <hyperlink ref="A2" location="Innhold!A47" display="Tilbake til innholdsfortegnelsen" xr:uid="{00000000-0004-0000-0F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68"/>
  <sheetViews>
    <sheetView showGridLines="0" showRowColHeaders="0" zoomScale="80" zoomScaleNormal="80" workbookViewId="0">
      <selection activeCell="P50" sqref="P50"/>
    </sheetView>
  </sheetViews>
  <sheetFormatPr defaultColWidth="11.44140625" defaultRowHeight="13.2" x14ac:dyDescent="0.25"/>
  <cols>
    <col min="1" max="1" width="26.44140625" style="90" customWidth="1"/>
    <col min="2" max="2" width="8.21875" style="90" customWidth="1"/>
    <col min="3" max="4" width="10.44140625" style="90" customWidth="1"/>
    <col min="5" max="5" width="9.77734375" style="90" customWidth="1"/>
    <col min="6" max="6" width="1.5546875" style="90" customWidth="1"/>
    <col min="7" max="7" width="7.5546875" style="90" customWidth="1"/>
    <col min="8" max="8" width="8.77734375" style="90" customWidth="1"/>
    <col min="9" max="16384" width="11.44140625" style="90"/>
  </cols>
  <sheetData>
    <row r="1" spans="1:8" ht="5.25" customHeight="1" x14ac:dyDescent="0.25"/>
    <row r="2" spans="1:8" x14ac:dyDescent="0.25">
      <c r="A2" s="85" t="s">
        <v>0</v>
      </c>
      <c r="B2" s="91"/>
      <c r="C2" s="91"/>
      <c r="D2" s="91"/>
      <c r="E2" s="91"/>
      <c r="F2" s="91"/>
      <c r="G2" s="91"/>
    </row>
    <row r="3" spans="1:8" ht="6" customHeight="1" x14ac:dyDescent="0.25">
      <c r="A3" s="3"/>
      <c r="B3" s="91"/>
      <c r="C3" s="91"/>
      <c r="D3" s="91"/>
      <c r="E3" s="91"/>
      <c r="F3" s="91"/>
      <c r="G3" s="91"/>
    </row>
    <row r="4" spans="1:8" ht="16.2" thickBot="1" x14ac:dyDescent="0.35">
      <c r="A4" s="92" t="s">
        <v>212</v>
      </c>
      <c r="B4" s="93"/>
      <c r="C4" s="93"/>
      <c r="D4" s="93"/>
      <c r="E4" s="93"/>
      <c r="F4" s="93"/>
      <c r="G4" s="93"/>
      <c r="H4" s="94"/>
    </row>
    <row r="5" spans="1:8" x14ac:dyDescent="0.25">
      <c r="A5" s="95"/>
      <c r="B5" s="96"/>
      <c r="C5" s="97"/>
      <c r="D5" s="96"/>
      <c r="E5" s="98"/>
      <c r="F5" s="99"/>
      <c r="G5" s="174" t="s">
        <v>1</v>
      </c>
      <c r="H5" s="172"/>
    </row>
    <row r="6" spans="1:8" x14ac:dyDescent="0.25">
      <c r="A6" s="100"/>
      <c r="B6" s="101"/>
      <c r="C6" s="102" t="s">
        <v>235</v>
      </c>
      <c r="D6" s="103" t="s">
        <v>236</v>
      </c>
      <c r="E6" s="103" t="s">
        <v>237</v>
      </c>
      <c r="F6" s="104"/>
      <c r="G6" s="105" t="s">
        <v>238</v>
      </c>
      <c r="H6" s="106" t="s">
        <v>239</v>
      </c>
    </row>
    <row r="7" spans="1:8" ht="12.75" customHeight="1" x14ac:dyDescent="0.25">
      <c r="A7" s="173" t="s">
        <v>193</v>
      </c>
      <c r="B7" s="107" t="s">
        <v>3</v>
      </c>
      <c r="C7" s="20">
        <v>7387</v>
      </c>
      <c r="D7" s="20">
        <v>9583</v>
      </c>
      <c r="E7" s="72">
        <v>12049.348742238599</v>
      </c>
      <c r="F7" s="22" t="s">
        <v>240</v>
      </c>
      <c r="G7" s="108">
        <v>63.115591474733975</v>
      </c>
      <c r="H7" s="109">
        <v>25.736708152338508</v>
      </c>
    </row>
    <row r="8" spans="1:8" ht="12.75" customHeight="1" x14ac:dyDescent="0.25">
      <c r="A8" s="208"/>
      <c r="B8" s="110" t="s">
        <v>241</v>
      </c>
      <c r="C8" s="26">
        <v>5997</v>
      </c>
      <c r="D8" s="26">
        <v>6218</v>
      </c>
      <c r="E8" s="26">
        <v>8379</v>
      </c>
      <c r="F8" s="27"/>
      <c r="G8" s="111">
        <v>39.719859929964997</v>
      </c>
      <c r="H8" s="112">
        <v>34.753940173689301</v>
      </c>
    </row>
    <row r="9" spans="1:8" x14ac:dyDescent="0.25">
      <c r="A9" s="113" t="s">
        <v>194</v>
      </c>
      <c r="B9" s="114" t="s">
        <v>3</v>
      </c>
      <c r="C9" s="20">
        <v>2670</v>
      </c>
      <c r="D9" s="20">
        <v>3284</v>
      </c>
      <c r="E9" s="20">
        <v>4264.7753206545776</v>
      </c>
      <c r="F9" s="22" t="s">
        <v>240</v>
      </c>
      <c r="G9" s="115">
        <v>59.729412758598414</v>
      </c>
      <c r="H9" s="116">
        <v>29.865265549773966</v>
      </c>
    </row>
    <row r="10" spans="1:8" x14ac:dyDescent="0.25">
      <c r="A10" s="117"/>
      <c r="B10" s="110" t="s">
        <v>241</v>
      </c>
      <c r="C10" s="26">
        <v>1938</v>
      </c>
      <c r="D10" s="26">
        <v>2128</v>
      </c>
      <c r="E10" s="26">
        <v>2866</v>
      </c>
      <c r="F10" s="27"/>
      <c r="G10" s="118">
        <v>47.884416924664606</v>
      </c>
      <c r="H10" s="112">
        <v>34.680451127819538</v>
      </c>
    </row>
    <row r="11" spans="1:8" x14ac:dyDescent="0.25">
      <c r="A11" s="113" t="s">
        <v>195</v>
      </c>
      <c r="B11" s="114" t="s">
        <v>3</v>
      </c>
      <c r="C11" s="20">
        <v>828</v>
      </c>
      <c r="D11" s="20">
        <v>1154</v>
      </c>
      <c r="E11" s="20">
        <v>1780.9490980258256</v>
      </c>
      <c r="F11" s="22" t="s">
        <v>240</v>
      </c>
      <c r="G11" s="119">
        <v>115.0904707760659</v>
      </c>
      <c r="H11" s="116">
        <v>54.328344716276064</v>
      </c>
    </row>
    <row r="12" spans="1:8" x14ac:dyDescent="0.25">
      <c r="A12" s="117"/>
      <c r="B12" s="110" t="s">
        <v>241</v>
      </c>
      <c r="C12" s="26">
        <v>597</v>
      </c>
      <c r="D12" s="26">
        <v>677</v>
      </c>
      <c r="E12" s="26">
        <v>1114</v>
      </c>
      <c r="F12" s="27"/>
      <c r="G12" s="111">
        <v>86.599664991624792</v>
      </c>
      <c r="H12" s="112">
        <v>64.549483013293951</v>
      </c>
    </row>
    <row r="13" spans="1:8" x14ac:dyDescent="0.25">
      <c r="A13" s="113" t="s">
        <v>228</v>
      </c>
      <c r="B13" s="114" t="s">
        <v>3</v>
      </c>
      <c r="C13" s="20">
        <v>179</v>
      </c>
      <c r="D13" s="20">
        <v>784</v>
      </c>
      <c r="E13" s="20">
        <v>856.68785116197716</v>
      </c>
      <c r="F13" s="22" t="s">
        <v>240</v>
      </c>
      <c r="G13" s="108">
        <v>378.59656489495927</v>
      </c>
      <c r="H13" s="109">
        <v>9.2714095869868913</v>
      </c>
    </row>
    <row r="14" spans="1:8" x14ac:dyDescent="0.25">
      <c r="A14" s="117"/>
      <c r="B14" s="110" t="s">
        <v>241</v>
      </c>
      <c r="C14" s="26">
        <v>193</v>
      </c>
      <c r="D14" s="26">
        <v>553</v>
      </c>
      <c r="E14" s="26">
        <v>683</v>
      </c>
      <c r="F14" s="27"/>
      <c r="G14" s="108">
        <v>253.88601036269432</v>
      </c>
      <c r="H14" s="109">
        <v>23.508137432188065</v>
      </c>
    </row>
    <row r="15" spans="1:8" x14ac:dyDescent="0.25">
      <c r="A15" s="113" t="s">
        <v>196</v>
      </c>
      <c r="B15" s="114" t="s">
        <v>3</v>
      </c>
      <c r="C15" s="20">
        <v>2915</v>
      </c>
      <c r="D15" s="20">
        <v>3659</v>
      </c>
      <c r="E15" s="20">
        <v>5292.735237354922</v>
      </c>
      <c r="F15" s="22" t="s">
        <v>240</v>
      </c>
      <c r="G15" s="119">
        <v>81.568961830357523</v>
      </c>
      <c r="H15" s="116">
        <v>44.649774182971356</v>
      </c>
    </row>
    <row r="16" spans="1:8" x14ac:dyDescent="0.25">
      <c r="A16" s="117"/>
      <c r="B16" s="110" t="s">
        <v>241</v>
      </c>
      <c r="C16" s="26">
        <v>2271</v>
      </c>
      <c r="D16" s="26">
        <v>2301</v>
      </c>
      <c r="E16" s="26">
        <v>3557</v>
      </c>
      <c r="F16" s="27"/>
      <c r="G16" s="111">
        <v>56.627036547776299</v>
      </c>
      <c r="H16" s="112">
        <v>54.584963059539319</v>
      </c>
    </row>
    <row r="17" spans="1:8" x14ac:dyDescent="0.25">
      <c r="A17" s="113" t="s">
        <v>197</v>
      </c>
      <c r="B17" s="114" t="s">
        <v>3</v>
      </c>
      <c r="C17" s="20">
        <v>659</v>
      </c>
      <c r="D17" s="20">
        <v>867</v>
      </c>
      <c r="E17" s="20">
        <v>1152.0357109751576</v>
      </c>
      <c r="F17" s="22" t="s">
        <v>240</v>
      </c>
      <c r="G17" s="119">
        <v>74.815737629007231</v>
      </c>
      <c r="H17" s="116">
        <v>32.876091231275382</v>
      </c>
    </row>
    <row r="18" spans="1:8" x14ac:dyDescent="0.25">
      <c r="A18" s="113"/>
      <c r="B18" s="110" t="s">
        <v>241</v>
      </c>
      <c r="C18" s="26">
        <v>464</v>
      </c>
      <c r="D18" s="26">
        <v>496</v>
      </c>
      <c r="E18" s="26">
        <v>703</v>
      </c>
      <c r="F18" s="27"/>
      <c r="G18" s="111">
        <v>51.508620689655174</v>
      </c>
      <c r="H18" s="112">
        <v>41.733870967741922</v>
      </c>
    </row>
    <row r="19" spans="1:8" x14ac:dyDescent="0.25">
      <c r="A19" s="120" t="s">
        <v>198</v>
      </c>
      <c r="B19" s="114" t="s">
        <v>3</v>
      </c>
      <c r="C19" s="20">
        <v>43</v>
      </c>
      <c r="D19" s="20">
        <v>64</v>
      </c>
      <c r="E19" s="20">
        <v>63.773983739837398</v>
      </c>
      <c r="F19" s="22" t="s">
        <v>240</v>
      </c>
      <c r="G19" s="108">
        <v>48.311590092645105</v>
      </c>
      <c r="H19" s="109">
        <v>-0.3531504065040707</v>
      </c>
    </row>
    <row r="20" spans="1:8" x14ac:dyDescent="0.25">
      <c r="A20" s="117"/>
      <c r="B20" s="110" t="s">
        <v>241</v>
      </c>
      <c r="C20" s="26">
        <v>30</v>
      </c>
      <c r="D20" s="26">
        <v>41</v>
      </c>
      <c r="E20" s="26">
        <v>42</v>
      </c>
      <c r="F20" s="27"/>
      <c r="G20" s="108">
        <v>40</v>
      </c>
      <c r="H20" s="109">
        <v>2.4390243902439011</v>
      </c>
    </row>
    <row r="21" spans="1:8" x14ac:dyDescent="0.25">
      <c r="A21" s="120" t="s">
        <v>199</v>
      </c>
      <c r="B21" s="114" t="s">
        <v>3</v>
      </c>
      <c r="C21" s="20">
        <v>18</v>
      </c>
      <c r="D21" s="20">
        <v>19</v>
      </c>
      <c r="E21" s="20">
        <v>29.799999999999997</v>
      </c>
      <c r="F21" s="22" t="s">
        <v>240</v>
      </c>
      <c r="G21" s="119">
        <v>65.555555555555543</v>
      </c>
      <c r="H21" s="116">
        <v>56.842105263157862</v>
      </c>
    </row>
    <row r="22" spans="1:8" x14ac:dyDescent="0.25">
      <c r="A22" s="117"/>
      <c r="B22" s="110" t="s">
        <v>241</v>
      </c>
      <c r="C22" s="26">
        <v>10</v>
      </c>
      <c r="D22" s="26">
        <v>12</v>
      </c>
      <c r="E22" s="26">
        <v>18</v>
      </c>
      <c r="F22" s="27"/>
      <c r="G22" s="111">
        <v>80</v>
      </c>
      <c r="H22" s="112">
        <v>50</v>
      </c>
    </row>
    <row r="23" spans="1:8" x14ac:dyDescent="0.25">
      <c r="A23" s="120" t="s">
        <v>200</v>
      </c>
      <c r="B23" s="114" t="s">
        <v>3</v>
      </c>
      <c r="C23" s="20">
        <v>613</v>
      </c>
      <c r="D23" s="20">
        <v>490</v>
      </c>
      <c r="E23" s="20">
        <v>600.50975706889676</v>
      </c>
      <c r="F23" s="22" t="s">
        <v>240</v>
      </c>
      <c r="G23" s="119">
        <v>-2.0375600213871508</v>
      </c>
      <c r="H23" s="116">
        <v>22.553011646713614</v>
      </c>
    </row>
    <row r="24" spans="1:8" x14ac:dyDescent="0.25">
      <c r="A24" s="117"/>
      <c r="B24" s="110" t="s">
        <v>241</v>
      </c>
      <c r="C24" s="26">
        <v>372</v>
      </c>
      <c r="D24" s="26">
        <v>432</v>
      </c>
      <c r="E24" s="26">
        <v>460</v>
      </c>
      <c r="F24" s="27"/>
      <c r="G24" s="111">
        <v>23.655913978494624</v>
      </c>
      <c r="H24" s="112">
        <v>6.4814814814814952</v>
      </c>
    </row>
    <row r="25" spans="1:8" x14ac:dyDescent="0.25">
      <c r="A25" s="113" t="s">
        <v>24</v>
      </c>
      <c r="B25" s="114" t="s">
        <v>3</v>
      </c>
      <c r="C25" s="20">
        <v>2524</v>
      </c>
      <c r="D25" s="20">
        <v>3081</v>
      </c>
      <c r="E25" s="20">
        <v>3183.2806355697248</v>
      </c>
      <c r="F25" s="22" t="s">
        <v>240</v>
      </c>
      <c r="G25" s="108">
        <v>26.120468921145985</v>
      </c>
      <c r="H25" s="109">
        <v>3.3197220243338137</v>
      </c>
    </row>
    <row r="26" spans="1:8" ht="13.8" thickBot="1" x14ac:dyDescent="0.3">
      <c r="A26" s="121"/>
      <c r="B26" s="122" t="s">
        <v>241</v>
      </c>
      <c r="C26" s="42">
        <v>1895</v>
      </c>
      <c r="D26" s="42">
        <v>1786</v>
      </c>
      <c r="E26" s="42">
        <v>1997</v>
      </c>
      <c r="F26" s="43"/>
      <c r="G26" s="123">
        <v>5.382585751978894</v>
      </c>
      <c r="H26" s="124">
        <v>11.814109742441218</v>
      </c>
    </row>
    <row r="27" spans="1:8" x14ac:dyDescent="0.25">
      <c r="A27" s="94"/>
      <c r="B27" s="94"/>
      <c r="C27" s="59"/>
      <c r="D27" s="59"/>
      <c r="E27" s="21"/>
      <c r="F27" s="56"/>
      <c r="G27" s="108"/>
      <c r="H27" s="108"/>
    </row>
    <row r="28" spans="1:8" x14ac:dyDescent="0.25">
      <c r="A28" s="94"/>
      <c r="B28" s="94"/>
      <c r="C28" s="59"/>
      <c r="D28" s="59"/>
      <c r="E28" s="21"/>
      <c r="F28" s="56"/>
      <c r="G28" s="108"/>
      <c r="H28" s="108"/>
    </row>
    <row r="29" spans="1:8" x14ac:dyDescent="0.25">
      <c r="A29" s="94"/>
      <c r="B29" s="94"/>
      <c r="C29" s="59"/>
      <c r="D29" s="59"/>
      <c r="E29" s="21"/>
      <c r="F29" s="56"/>
      <c r="G29" s="108"/>
      <c r="H29" s="108"/>
    </row>
    <row r="30" spans="1:8" x14ac:dyDescent="0.25">
      <c r="A30" s="125"/>
      <c r="B30" s="126"/>
      <c r="C30" s="21"/>
      <c r="D30" s="21"/>
      <c r="E30" s="21"/>
      <c r="F30" s="58"/>
      <c r="G30" s="108"/>
      <c r="H30" s="108"/>
    </row>
    <row r="31" spans="1:8" x14ac:dyDescent="0.25">
      <c r="A31" s="127"/>
      <c r="B31" s="128"/>
      <c r="C31" s="48"/>
      <c r="D31" s="53"/>
      <c r="E31" s="48"/>
      <c r="F31" s="48"/>
      <c r="G31" s="129"/>
      <c r="H31" s="129"/>
    </row>
    <row r="32" spans="1:8" ht="16.2" thickBot="1" x14ac:dyDescent="0.35">
      <c r="A32" s="92" t="s">
        <v>213</v>
      </c>
      <c r="B32" s="93"/>
      <c r="C32" s="93"/>
      <c r="D32" s="93"/>
      <c r="E32" s="93"/>
      <c r="F32" s="93"/>
      <c r="G32" s="93"/>
      <c r="H32" s="94"/>
    </row>
    <row r="33" spans="1:8" x14ac:dyDescent="0.25">
      <c r="A33" s="95"/>
      <c r="B33" s="96"/>
      <c r="C33" s="174" t="s">
        <v>16</v>
      </c>
      <c r="D33" s="171"/>
      <c r="E33" s="171"/>
      <c r="F33" s="175"/>
      <c r="G33" s="174" t="s">
        <v>1</v>
      </c>
      <c r="H33" s="172"/>
    </row>
    <row r="34" spans="1:8" x14ac:dyDescent="0.25">
      <c r="A34" s="100"/>
      <c r="B34" s="101"/>
      <c r="C34" s="102" t="s">
        <v>235</v>
      </c>
      <c r="D34" s="103" t="s">
        <v>236</v>
      </c>
      <c r="E34" s="103" t="s">
        <v>237</v>
      </c>
      <c r="F34" s="104"/>
      <c r="G34" s="105" t="s">
        <v>238</v>
      </c>
      <c r="H34" s="106" t="s">
        <v>239</v>
      </c>
    </row>
    <row r="35" spans="1:8" ht="12.75" customHeight="1" x14ac:dyDescent="0.25">
      <c r="A35" s="173" t="s">
        <v>193</v>
      </c>
      <c r="B35" s="107" t="s">
        <v>3</v>
      </c>
      <c r="C35" s="73">
        <v>2152.7393297259468</v>
      </c>
      <c r="D35" s="73">
        <v>2020.3770600314738</v>
      </c>
      <c r="E35" s="74">
        <v>2248.449466972309</v>
      </c>
      <c r="F35" s="22" t="s">
        <v>240</v>
      </c>
      <c r="G35" s="108">
        <v>4.4459696501455426</v>
      </c>
      <c r="H35" s="109">
        <v>11.28860604551123</v>
      </c>
    </row>
    <row r="36" spans="1:8" ht="12.75" customHeight="1" x14ac:dyDescent="0.25">
      <c r="A36" s="208"/>
      <c r="B36" s="110" t="s">
        <v>241</v>
      </c>
      <c r="C36" s="75">
        <v>1576.655469588195</v>
      </c>
      <c r="D36" s="75">
        <v>1417.3994773149943</v>
      </c>
      <c r="E36" s="75">
        <v>1599.8622131655661</v>
      </c>
      <c r="F36" s="27"/>
      <c r="G36" s="111">
        <v>1.4718969378536713</v>
      </c>
      <c r="H36" s="112">
        <v>12.873063576699934</v>
      </c>
    </row>
    <row r="37" spans="1:8" x14ac:dyDescent="0.25">
      <c r="A37" s="113" t="s">
        <v>194</v>
      </c>
      <c r="B37" s="114" t="s">
        <v>3</v>
      </c>
      <c r="C37" s="73">
        <v>975.05598335973036</v>
      </c>
      <c r="D37" s="73">
        <v>873.96741743042514</v>
      </c>
      <c r="E37" s="73">
        <v>963.68269193467859</v>
      </c>
      <c r="F37" s="22" t="s">
        <v>240</v>
      </c>
      <c r="G37" s="115">
        <v>-1.1664244534824633</v>
      </c>
      <c r="H37" s="116">
        <v>10.265288237864482</v>
      </c>
    </row>
    <row r="38" spans="1:8" x14ac:dyDescent="0.25">
      <c r="A38" s="117"/>
      <c r="B38" s="110" t="s">
        <v>241</v>
      </c>
      <c r="C38" s="75">
        <v>738.60853615498922</v>
      </c>
      <c r="D38" s="75">
        <v>593.86734391127686</v>
      </c>
      <c r="E38" s="75">
        <v>678.10314848832184</v>
      </c>
      <c r="F38" s="27"/>
      <c r="G38" s="118">
        <v>-8.1918072571491365</v>
      </c>
      <c r="H38" s="112">
        <v>14.184279610705403</v>
      </c>
    </row>
    <row r="39" spans="1:8" x14ac:dyDescent="0.25">
      <c r="A39" s="113" t="s">
        <v>195</v>
      </c>
      <c r="B39" s="114" t="s">
        <v>3</v>
      </c>
      <c r="C39" s="73">
        <v>177.36069236121628</v>
      </c>
      <c r="D39" s="73">
        <v>181.13700644380316</v>
      </c>
      <c r="E39" s="73">
        <v>262.03408298728755</v>
      </c>
      <c r="F39" s="22" t="s">
        <v>240</v>
      </c>
      <c r="G39" s="119">
        <v>47.740787148949437</v>
      </c>
      <c r="H39" s="116">
        <v>44.660711873132499</v>
      </c>
    </row>
    <row r="40" spans="1:8" x14ac:dyDescent="0.25">
      <c r="A40" s="117"/>
      <c r="B40" s="110" t="s">
        <v>241</v>
      </c>
      <c r="C40" s="75">
        <v>108.42482019687364</v>
      </c>
      <c r="D40" s="75">
        <v>99.655649416409602</v>
      </c>
      <c r="E40" s="75">
        <v>149.13573126604021</v>
      </c>
      <c r="F40" s="27"/>
      <c r="G40" s="111">
        <v>37.547593803010471</v>
      </c>
      <c r="H40" s="112">
        <v>49.65105554917298</v>
      </c>
    </row>
    <row r="41" spans="1:8" x14ac:dyDescent="0.25">
      <c r="A41" s="113" t="s">
        <v>228</v>
      </c>
      <c r="B41" s="114" t="s">
        <v>3</v>
      </c>
      <c r="C41" s="73">
        <v>292.86950133351365</v>
      </c>
      <c r="D41" s="73">
        <v>311.57017418937681</v>
      </c>
      <c r="E41" s="73">
        <v>349.5057120173966</v>
      </c>
      <c r="F41" s="22" t="s">
        <v>240</v>
      </c>
      <c r="G41" s="108">
        <v>19.338377818790647</v>
      </c>
      <c r="H41" s="109">
        <v>12.175599903526717</v>
      </c>
    </row>
    <row r="42" spans="1:8" x14ac:dyDescent="0.25">
      <c r="A42" s="117"/>
      <c r="B42" s="110" t="s">
        <v>241</v>
      </c>
      <c r="C42" s="75">
        <v>205.72160141178338</v>
      </c>
      <c r="D42" s="75">
        <v>223.51968652155932</v>
      </c>
      <c r="E42" s="75">
        <v>248.96672507820369</v>
      </c>
      <c r="F42" s="27"/>
      <c r="G42" s="108">
        <v>21.021187551354203</v>
      </c>
      <c r="H42" s="109">
        <v>11.384696781144555</v>
      </c>
    </row>
    <row r="43" spans="1:8" x14ac:dyDescent="0.25">
      <c r="A43" s="113" t="s">
        <v>196</v>
      </c>
      <c r="B43" s="114" t="s">
        <v>3</v>
      </c>
      <c r="C43" s="73">
        <v>86.419016282297363</v>
      </c>
      <c r="D43" s="73">
        <v>75.866383725573669</v>
      </c>
      <c r="E43" s="73">
        <v>83.270894249341154</v>
      </c>
      <c r="F43" s="22" t="s">
        <v>240</v>
      </c>
      <c r="G43" s="119">
        <v>-3.6428579824057721</v>
      </c>
      <c r="H43" s="116">
        <v>9.7599360351105133</v>
      </c>
    </row>
    <row r="44" spans="1:8" x14ac:dyDescent="0.25">
      <c r="A44" s="117"/>
      <c r="B44" s="110" t="s">
        <v>241</v>
      </c>
      <c r="C44" s="75">
        <v>68.198788104909767</v>
      </c>
      <c r="D44" s="75">
        <v>53.841750363149721</v>
      </c>
      <c r="E44" s="75">
        <v>61.149340858600162</v>
      </c>
      <c r="F44" s="27"/>
      <c r="G44" s="111">
        <v>-10.336616591288234</v>
      </c>
      <c r="H44" s="112">
        <v>13.572349424308243</v>
      </c>
    </row>
    <row r="45" spans="1:8" x14ac:dyDescent="0.25">
      <c r="A45" s="113" t="s">
        <v>197</v>
      </c>
      <c r="B45" s="114" t="s">
        <v>3</v>
      </c>
      <c r="C45" s="73">
        <v>28.25942119445947</v>
      </c>
      <c r="D45" s="73">
        <v>69.876691489114734</v>
      </c>
      <c r="E45" s="73">
        <v>161.19326849548173</v>
      </c>
      <c r="F45" s="22" t="s">
        <v>240</v>
      </c>
      <c r="G45" s="119">
        <v>470.40541413171343</v>
      </c>
      <c r="H45" s="116">
        <v>130.68245656792743</v>
      </c>
    </row>
    <row r="46" spans="1:8" x14ac:dyDescent="0.25">
      <c r="A46" s="113"/>
      <c r="B46" s="110" t="s">
        <v>241</v>
      </c>
      <c r="C46" s="75">
        <v>20.051942500981951</v>
      </c>
      <c r="D46" s="75">
        <v>18.404549466629941</v>
      </c>
      <c r="E46" s="75">
        <v>53.714820133720046</v>
      </c>
      <c r="F46" s="27"/>
      <c r="G46" s="111">
        <v>167.87838699961173</v>
      </c>
      <c r="H46" s="112">
        <v>191.8562077877138</v>
      </c>
    </row>
    <row r="47" spans="1:8" x14ac:dyDescent="0.25">
      <c r="A47" s="120" t="s">
        <v>198</v>
      </c>
      <c r="B47" s="114" t="s">
        <v>3</v>
      </c>
      <c r="C47" s="73">
        <v>17.870146194459473</v>
      </c>
      <c r="D47" s="73">
        <v>17.408942229114732</v>
      </c>
      <c r="E47" s="73">
        <v>17.648783514152981</v>
      </c>
      <c r="F47" s="22" t="s">
        <v>240</v>
      </c>
      <c r="G47" s="108">
        <v>-1.2387289835106259</v>
      </c>
      <c r="H47" s="109">
        <v>1.3776901656732434</v>
      </c>
    </row>
    <row r="48" spans="1:8" x14ac:dyDescent="0.25">
      <c r="A48" s="117"/>
      <c r="B48" s="110" t="s">
        <v>241</v>
      </c>
      <c r="C48" s="75">
        <v>13.099015800981954</v>
      </c>
      <c r="D48" s="75">
        <v>11.994067296629947</v>
      </c>
      <c r="E48" s="75">
        <v>12.407862333720029</v>
      </c>
      <c r="F48" s="27"/>
      <c r="G48" s="108">
        <v>-5.2763770787276627</v>
      </c>
      <c r="H48" s="109">
        <v>3.4499976267962751</v>
      </c>
    </row>
    <row r="49" spans="1:8" x14ac:dyDescent="0.25">
      <c r="A49" s="120" t="s">
        <v>199</v>
      </c>
      <c r="B49" s="114" t="s">
        <v>3</v>
      </c>
      <c r="C49" s="73">
        <v>15.000097194459471</v>
      </c>
      <c r="D49" s="73">
        <v>12.316804229114735</v>
      </c>
      <c r="E49" s="73">
        <v>13.03682006509503</v>
      </c>
      <c r="F49" s="22" t="s">
        <v>240</v>
      </c>
      <c r="G49" s="119">
        <v>-13.088429387574962</v>
      </c>
      <c r="H49" s="116">
        <v>5.8458007660648263</v>
      </c>
    </row>
    <row r="50" spans="1:8" x14ac:dyDescent="0.25">
      <c r="A50" s="117"/>
      <c r="B50" s="110" t="s">
        <v>241</v>
      </c>
      <c r="C50" s="75">
        <v>10.96231980098195</v>
      </c>
      <c r="D50" s="75">
        <v>8.7528732966299447</v>
      </c>
      <c r="E50" s="75">
        <v>9.3505793337200309</v>
      </c>
      <c r="F50" s="27"/>
      <c r="G50" s="111">
        <v>-14.702549246169113</v>
      </c>
      <c r="H50" s="112">
        <v>6.8286837571408228</v>
      </c>
    </row>
    <row r="51" spans="1:8" x14ac:dyDescent="0.25">
      <c r="A51" s="120" t="s">
        <v>200</v>
      </c>
      <c r="B51" s="114" t="s">
        <v>3</v>
      </c>
      <c r="C51" s="73">
        <v>212.43769997229737</v>
      </c>
      <c r="D51" s="73">
        <v>187.89631114557369</v>
      </c>
      <c r="E51" s="73">
        <v>221.04047659819398</v>
      </c>
      <c r="F51" s="22" t="s">
        <v>240</v>
      </c>
      <c r="G51" s="119">
        <v>4.0495527051076294</v>
      </c>
      <c r="H51" s="116">
        <v>17.63960412556564</v>
      </c>
    </row>
    <row r="52" spans="1:8" x14ac:dyDescent="0.25">
      <c r="A52" s="117"/>
      <c r="B52" s="110" t="s">
        <v>241</v>
      </c>
      <c r="C52" s="75">
        <v>137.06580400490978</v>
      </c>
      <c r="D52" s="75">
        <v>155.34136148314974</v>
      </c>
      <c r="E52" s="75">
        <v>167.07365466860017</v>
      </c>
      <c r="F52" s="27"/>
      <c r="G52" s="111">
        <v>21.893024946335629</v>
      </c>
      <c r="H52" s="112">
        <v>7.5525881023793318</v>
      </c>
    </row>
    <row r="53" spans="1:8" x14ac:dyDescent="0.25">
      <c r="A53" s="113" t="s">
        <v>24</v>
      </c>
      <c r="B53" s="114" t="s">
        <v>3</v>
      </c>
      <c r="C53" s="73">
        <v>347.46677183351369</v>
      </c>
      <c r="D53" s="73">
        <v>290.33732914937679</v>
      </c>
      <c r="E53" s="73">
        <v>261.73626203729208</v>
      </c>
      <c r="F53" s="22" t="s">
        <v>240</v>
      </c>
      <c r="G53" s="108">
        <v>-24.673009549614946</v>
      </c>
      <c r="H53" s="109">
        <v>-9.8509782382718072</v>
      </c>
    </row>
    <row r="54" spans="1:8" ht="13.8" thickBot="1" x14ac:dyDescent="0.3">
      <c r="A54" s="121"/>
      <c r="B54" s="122" t="s">
        <v>241</v>
      </c>
      <c r="C54" s="79">
        <v>274.5226416117834</v>
      </c>
      <c r="D54" s="79">
        <v>252.02219555955932</v>
      </c>
      <c r="E54" s="79">
        <v>219.96035100464033</v>
      </c>
      <c r="F54" s="43"/>
      <c r="G54" s="123">
        <v>-19.875333519594506</v>
      </c>
      <c r="H54" s="124">
        <v>-12.721833679661742</v>
      </c>
    </row>
    <row r="55" spans="1:8" x14ac:dyDescent="0.25">
      <c r="A55" s="125"/>
      <c r="B55" s="126"/>
      <c r="C55" s="21"/>
      <c r="D55" s="21"/>
      <c r="E55" s="21"/>
      <c r="F55" s="58"/>
      <c r="G55" s="108"/>
      <c r="H55" s="108"/>
    </row>
    <row r="56" spans="1:8" x14ac:dyDescent="0.25">
      <c r="A56" s="125"/>
      <c r="B56" s="126"/>
      <c r="C56" s="21"/>
      <c r="D56" s="21"/>
      <c r="E56" s="21"/>
      <c r="F56" s="58"/>
      <c r="G56" s="108"/>
      <c r="H56" s="108"/>
    </row>
    <row r="57" spans="1:8" x14ac:dyDescent="0.25">
      <c r="A57" s="125"/>
      <c r="B57" s="126"/>
      <c r="C57" s="21"/>
      <c r="D57" s="21"/>
      <c r="E57" s="21"/>
      <c r="F57" s="58"/>
      <c r="G57" s="108"/>
      <c r="H57" s="108"/>
    </row>
    <row r="58" spans="1:8" x14ac:dyDescent="0.25">
      <c r="A58" s="125"/>
      <c r="B58" s="126"/>
      <c r="C58" s="21"/>
      <c r="D58" s="21"/>
      <c r="E58" s="21"/>
      <c r="F58" s="58"/>
      <c r="G58" s="108"/>
      <c r="H58" s="108"/>
    </row>
    <row r="59" spans="1:8" x14ac:dyDescent="0.25">
      <c r="A59" s="127"/>
      <c r="B59" s="128"/>
      <c r="C59" s="48"/>
      <c r="D59" s="48"/>
      <c r="E59" s="48"/>
      <c r="F59" s="48"/>
      <c r="G59" s="129"/>
      <c r="H59" s="129"/>
    </row>
    <row r="60" spans="1:8" x14ac:dyDescent="0.25">
      <c r="A60" s="130"/>
      <c r="B60" s="130"/>
      <c r="C60" s="130"/>
      <c r="D60" s="130"/>
      <c r="E60" s="130"/>
      <c r="F60" s="130"/>
      <c r="G60" s="130"/>
      <c r="H60" s="130"/>
    </row>
    <row r="61" spans="1:8" ht="12.75" customHeight="1" x14ac:dyDescent="0.25">
      <c r="A61" s="131" t="str">
        <f>+Innhold!$B$123</f>
        <v>Finans Norge / Skadeforsikringsstatistikk</v>
      </c>
      <c r="G61" s="132"/>
      <c r="H61" s="170">
        <v>21</v>
      </c>
    </row>
    <row r="62" spans="1:8" ht="12.75" customHeight="1" x14ac:dyDescent="0.25">
      <c r="A62" s="131" t="str">
        <f>+Innhold!$B$124</f>
        <v>Skadestatistikk for landbasert forsikring 3. kvartal 2024</v>
      </c>
      <c r="G62" s="132"/>
      <c r="H62" s="170"/>
    </row>
    <row r="67" ht="12.75" customHeight="1" x14ac:dyDescent="0.25"/>
    <row r="68" ht="12.75" customHeight="1" x14ac:dyDescent="0.25"/>
  </sheetData>
  <mergeCells count="6">
    <mergeCell ref="H61:H62"/>
    <mergeCell ref="G5:H5"/>
    <mergeCell ref="A7:A8"/>
    <mergeCell ref="C33:F33"/>
    <mergeCell ref="G33:H33"/>
    <mergeCell ref="A35:A36"/>
  </mergeCells>
  <hyperlinks>
    <hyperlink ref="A2" location="Innhold!A66" display="Tilbake til innholdsfortegnelsen" xr:uid="{00000000-0004-0000-10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68"/>
  <sheetViews>
    <sheetView showGridLines="0" showRowColHeaders="0" zoomScale="80" zoomScaleNormal="80" workbookViewId="0">
      <selection activeCell="O43" sqref="O43"/>
    </sheetView>
  </sheetViews>
  <sheetFormatPr defaultColWidth="11.44140625" defaultRowHeight="13.2" x14ac:dyDescent="0.25"/>
  <cols>
    <col min="1" max="1" width="26.44140625" style="90" customWidth="1"/>
    <col min="2" max="2" width="8.21875" style="90" customWidth="1"/>
    <col min="3" max="4" width="10.44140625" style="90" customWidth="1"/>
    <col min="5" max="5" width="9.77734375" style="90" customWidth="1"/>
    <col min="6" max="6" width="1.5546875" style="90" customWidth="1"/>
    <col min="7" max="7" width="7.5546875" style="90" customWidth="1"/>
    <col min="8" max="8" width="8.77734375" style="90" customWidth="1"/>
    <col min="9" max="16384" width="11.44140625" style="90"/>
  </cols>
  <sheetData>
    <row r="1" spans="1:8" ht="5.25" customHeight="1" x14ac:dyDescent="0.25"/>
    <row r="2" spans="1:8" x14ac:dyDescent="0.25">
      <c r="A2" s="85" t="s">
        <v>0</v>
      </c>
      <c r="B2" s="91"/>
      <c r="C2" s="91"/>
      <c r="D2" s="91"/>
      <c r="E2" s="91"/>
      <c r="F2" s="91"/>
      <c r="G2" s="91"/>
    </row>
    <row r="3" spans="1:8" ht="6" customHeight="1" x14ac:dyDescent="0.25">
      <c r="A3" s="3"/>
      <c r="B3" s="91"/>
      <c r="C3" s="91"/>
      <c r="D3" s="91"/>
      <c r="E3" s="91"/>
      <c r="F3" s="91"/>
      <c r="G3" s="91"/>
    </row>
    <row r="4" spans="1:8" ht="16.2" thickBot="1" x14ac:dyDescent="0.35">
      <c r="A4" s="92" t="s">
        <v>214</v>
      </c>
      <c r="B4" s="93"/>
      <c r="C4" s="93"/>
      <c r="D4" s="93"/>
      <c r="E4" s="93"/>
      <c r="F4" s="93"/>
      <c r="G4" s="93"/>
      <c r="H4" s="94"/>
    </row>
    <row r="5" spans="1:8" x14ac:dyDescent="0.25">
      <c r="A5" s="95"/>
      <c r="B5" s="96"/>
      <c r="C5" s="97"/>
      <c r="D5" s="96"/>
      <c r="E5" s="98"/>
      <c r="F5" s="99"/>
      <c r="G5" s="174" t="s">
        <v>1</v>
      </c>
      <c r="H5" s="172"/>
    </row>
    <row r="6" spans="1:8" x14ac:dyDescent="0.25">
      <c r="A6" s="100"/>
      <c r="B6" s="101"/>
      <c r="C6" s="102" t="s">
        <v>235</v>
      </c>
      <c r="D6" s="103" t="s">
        <v>236</v>
      </c>
      <c r="E6" s="103" t="s">
        <v>237</v>
      </c>
      <c r="F6" s="104"/>
      <c r="G6" s="105" t="s">
        <v>238</v>
      </c>
      <c r="H6" s="106" t="s">
        <v>239</v>
      </c>
    </row>
    <row r="7" spans="1:8" ht="12.75" customHeight="1" x14ac:dyDescent="0.25">
      <c r="A7" s="173" t="s">
        <v>201</v>
      </c>
      <c r="B7" s="107" t="s">
        <v>3</v>
      </c>
      <c r="C7" s="20">
        <v>2198</v>
      </c>
      <c r="D7" s="20">
        <v>2456</v>
      </c>
      <c r="E7" s="72">
        <v>2899.6686442775745</v>
      </c>
      <c r="F7" s="22" t="s">
        <v>240</v>
      </c>
      <c r="G7" s="108">
        <v>31.923050240108012</v>
      </c>
      <c r="H7" s="109">
        <v>18.064684213256285</v>
      </c>
    </row>
    <row r="8" spans="1:8" ht="12.75" customHeight="1" x14ac:dyDescent="0.25">
      <c r="A8" s="208"/>
      <c r="B8" s="110" t="s">
        <v>241</v>
      </c>
      <c r="C8" s="26">
        <v>1501</v>
      </c>
      <c r="D8" s="26">
        <v>1814</v>
      </c>
      <c r="E8" s="26">
        <v>2085</v>
      </c>
      <c r="F8" s="27"/>
      <c r="G8" s="111">
        <v>38.907395069953367</v>
      </c>
      <c r="H8" s="112">
        <v>14.939360529217211</v>
      </c>
    </row>
    <row r="9" spans="1:8" x14ac:dyDescent="0.25">
      <c r="A9" s="113" t="s">
        <v>202</v>
      </c>
      <c r="B9" s="114" t="s">
        <v>3</v>
      </c>
      <c r="C9" s="20">
        <v>608</v>
      </c>
      <c r="D9" s="20">
        <v>692</v>
      </c>
      <c r="E9" s="20">
        <v>750.02861946572023</v>
      </c>
      <c r="F9" s="22" t="s">
        <v>240</v>
      </c>
      <c r="G9" s="115">
        <v>23.359970306861882</v>
      </c>
      <c r="H9" s="116">
        <v>8.3856386511156416</v>
      </c>
    </row>
    <row r="10" spans="1:8" x14ac:dyDescent="0.25">
      <c r="A10" s="117"/>
      <c r="B10" s="110" t="s">
        <v>241</v>
      </c>
      <c r="C10" s="26">
        <v>424</v>
      </c>
      <c r="D10" s="26">
        <v>505</v>
      </c>
      <c r="E10" s="26">
        <v>539</v>
      </c>
      <c r="F10" s="27"/>
      <c r="G10" s="118">
        <v>27.122641509433947</v>
      </c>
      <c r="H10" s="112">
        <v>6.7326732673267315</v>
      </c>
    </row>
    <row r="11" spans="1:8" x14ac:dyDescent="0.25">
      <c r="A11" s="113" t="s">
        <v>203</v>
      </c>
      <c r="B11" s="114" t="s">
        <v>3</v>
      </c>
      <c r="C11" s="20">
        <v>162</v>
      </c>
      <c r="D11" s="20">
        <v>186</v>
      </c>
      <c r="E11" s="20">
        <v>164.08704035256849</v>
      </c>
      <c r="F11" s="22" t="s">
        <v>240</v>
      </c>
      <c r="G11" s="119">
        <v>1.288296513931158</v>
      </c>
      <c r="H11" s="116">
        <v>-11.781161100769637</v>
      </c>
    </row>
    <row r="12" spans="1:8" x14ac:dyDescent="0.25">
      <c r="A12" s="117"/>
      <c r="B12" s="110" t="s">
        <v>241</v>
      </c>
      <c r="C12" s="26">
        <v>106</v>
      </c>
      <c r="D12" s="26">
        <v>137</v>
      </c>
      <c r="E12" s="26">
        <v>116</v>
      </c>
      <c r="F12" s="27"/>
      <c r="G12" s="111">
        <v>9.4339622641509351</v>
      </c>
      <c r="H12" s="112">
        <v>-15.328467153284677</v>
      </c>
    </row>
    <row r="13" spans="1:8" x14ac:dyDescent="0.25">
      <c r="A13" s="113" t="s">
        <v>204</v>
      </c>
      <c r="B13" s="114" t="s">
        <v>3</v>
      </c>
      <c r="C13" s="20">
        <v>82</v>
      </c>
      <c r="D13" s="20">
        <v>88</v>
      </c>
      <c r="E13" s="20">
        <v>95.17237363149313</v>
      </c>
      <c r="F13" s="22" t="s">
        <v>240</v>
      </c>
      <c r="G13" s="108">
        <v>16.063870282308685</v>
      </c>
      <c r="H13" s="109">
        <v>8.1504245812422056</v>
      </c>
    </row>
    <row r="14" spans="1:8" x14ac:dyDescent="0.25">
      <c r="A14" s="117"/>
      <c r="B14" s="110" t="s">
        <v>241</v>
      </c>
      <c r="C14" s="26">
        <v>54</v>
      </c>
      <c r="D14" s="26">
        <v>53</v>
      </c>
      <c r="E14" s="26">
        <v>59</v>
      </c>
      <c r="F14" s="27"/>
      <c r="G14" s="108">
        <v>9.2592592592592524</v>
      </c>
      <c r="H14" s="109">
        <v>11.320754716981128</v>
      </c>
    </row>
    <row r="15" spans="1:8" x14ac:dyDescent="0.25">
      <c r="A15" s="113" t="s">
        <v>205</v>
      </c>
      <c r="B15" s="114" t="s">
        <v>3</v>
      </c>
      <c r="C15" s="20">
        <v>15</v>
      </c>
      <c r="D15" s="20">
        <v>16</v>
      </c>
      <c r="E15" s="20">
        <v>12.818181818181817</v>
      </c>
      <c r="F15" s="22" t="s">
        <v>240</v>
      </c>
      <c r="G15" s="119">
        <v>-14.545454545454561</v>
      </c>
      <c r="H15" s="116">
        <v>-19.88636363636364</v>
      </c>
    </row>
    <row r="16" spans="1:8" x14ac:dyDescent="0.25">
      <c r="A16" s="117"/>
      <c r="B16" s="110" t="s">
        <v>241</v>
      </c>
      <c r="C16" s="26">
        <v>11</v>
      </c>
      <c r="D16" s="26">
        <v>11</v>
      </c>
      <c r="E16" s="26">
        <v>9</v>
      </c>
      <c r="F16" s="27"/>
      <c r="G16" s="111">
        <v>-18.181818181818173</v>
      </c>
      <c r="H16" s="112">
        <v>-18.181818181818173</v>
      </c>
    </row>
    <row r="17" spans="1:8" x14ac:dyDescent="0.25">
      <c r="A17" s="113" t="s">
        <v>206</v>
      </c>
      <c r="B17" s="114" t="s">
        <v>3</v>
      </c>
      <c r="C17" s="20">
        <v>94</v>
      </c>
      <c r="D17" s="20">
        <v>98</v>
      </c>
      <c r="E17" s="20">
        <v>98.651566951566949</v>
      </c>
      <c r="F17" s="22" t="s">
        <v>240</v>
      </c>
      <c r="G17" s="119">
        <v>4.9484754803903712</v>
      </c>
      <c r="H17" s="116">
        <v>0.66486423629280011</v>
      </c>
    </row>
    <row r="18" spans="1:8" x14ac:dyDescent="0.25">
      <c r="A18" s="117"/>
      <c r="B18" s="110" t="s">
        <v>241</v>
      </c>
      <c r="C18" s="26">
        <v>65</v>
      </c>
      <c r="D18" s="26">
        <v>72</v>
      </c>
      <c r="E18" s="26">
        <v>71</v>
      </c>
      <c r="F18" s="27"/>
      <c r="G18" s="111">
        <v>9.2307692307692264</v>
      </c>
      <c r="H18" s="112">
        <v>-1.3888888888888857</v>
      </c>
    </row>
    <row r="19" spans="1:8" x14ac:dyDescent="0.25">
      <c r="A19" s="113" t="s">
        <v>207</v>
      </c>
      <c r="B19" s="114" t="s">
        <v>3</v>
      </c>
      <c r="C19" s="20">
        <v>1241</v>
      </c>
      <c r="D19" s="20">
        <v>1397</v>
      </c>
      <c r="E19" s="20">
        <v>1796.7406745714436</v>
      </c>
      <c r="F19" s="22" t="s">
        <v>240</v>
      </c>
      <c r="G19" s="108">
        <v>44.781682076667494</v>
      </c>
      <c r="H19" s="109">
        <v>28.614221515493455</v>
      </c>
    </row>
    <row r="20" spans="1:8" ht="13.8" thickBot="1" x14ac:dyDescent="0.3">
      <c r="A20" s="121"/>
      <c r="B20" s="122" t="s">
        <v>241</v>
      </c>
      <c r="C20" s="42">
        <v>845</v>
      </c>
      <c r="D20" s="42">
        <v>1036</v>
      </c>
      <c r="E20" s="42">
        <v>1294</v>
      </c>
      <c r="F20" s="43"/>
      <c r="G20" s="123">
        <v>53.136094674556233</v>
      </c>
      <c r="H20" s="124">
        <v>24.903474903474915</v>
      </c>
    </row>
    <row r="27" spans="1:8" x14ac:dyDescent="0.25">
      <c r="A27" s="94"/>
      <c r="B27" s="94"/>
      <c r="C27" s="59"/>
      <c r="D27" s="59"/>
      <c r="E27" s="21"/>
      <c r="F27" s="56"/>
      <c r="G27" s="108"/>
      <c r="H27" s="108"/>
    </row>
    <row r="28" spans="1:8" x14ac:dyDescent="0.25">
      <c r="A28" s="94"/>
      <c r="B28" s="94"/>
      <c r="C28" s="59"/>
      <c r="D28" s="59"/>
      <c r="E28" s="21"/>
      <c r="F28" s="56"/>
      <c r="G28" s="108"/>
      <c r="H28" s="108"/>
    </row>
    <row r="29" spans="1:8" x14ac:dyDescent="0.25">
      <c r="A29" s="94"/>
      <c r="B29" s="94"/>
      <c r="C29" s="59"/>
      <c r="D29" s="59"/>
      <c r="E29" s="21"/>
      <c r="F29" s="56"/>
      <c r="G29" s="108"/>
      <c r="H29" s="108"/>
    </row>
    <row r="30" spans="1:8" x14ac:dyDescent="0.25">
      <c r="A30" s="125"/>
      <c r="B30" s="126"/>
      <c r="C30" s="21"/>
      <c r="D30" s="21"/>
      <c r="E30" s="21"/>
      <c r="F30" s="58"/>
      <c r="G30" s="108"/>
      <c r="H30" s="108"/>
    </row>
    <row r="31" spans="1:8" x14ac:dyDescent="0.25">
      <c r="A31" s="127"/>
      <c r="B31" s="128"/>
      <c r="C31" s="48"/>
      <c r="D31" s="53"/>
      <c r="E31" s="48"/>
      <c r="F31" s="48"/>
      <c r="G31" s="129"/>
      <c r="H31" s="129"/>
    </row>
    <row r="32" spans="1:8" ht="16.2" thickBot="1" x14ac:dyDescent="0.35">
      <c r="A32" s="92" t="s">
        <v>215</v>
      </c>
      <c r="B32" s="93"/>
      <c r="C32" s="93"/>
      <c r="D32" s="93"/>
      <c r="E32" s="93"/>
      <c r="F32" s="93"/>
      <c r="G32" s="93"/>
      <c r="H32" s="94"/>
    </row>
    <row r="33" spans="1:8" x14ac:dyDescent="0.25">
      <c r="A33" s="95"/>
      <c r="B33" s="96"/>
      <c r="C33" s="174" t="s">
        <v>16</v>
      </c>
      <c r="D33" s="171"/>
      <c r="E33" s="171"/>
      <c r="F33" s="175"/>
      <c r="G33" s="174" t="s">
        <v>1</v>
      </c>
      <c r="H33" s="172"/>
    </row>
    <row r="34" spans="1:8" x14ac:dyDescent="0.25">
      <c r="A34" s="100"/>
      <c r="B34" s="101"/>
      <c r="C34" s="102" t="s">
        <v>235</v>
      </c>
      <c r="D34" s="103" t="s">
        <v>236</v>
      </c>
      <c r="E34" s="103" t="s">
        <v>237</v>
      </c>
      <c r="F34" s="104"/>
      <c r="G34" s="105" t="s">
        <v>238</v>
      </c>
      <c r="H34" s="106" t="s">
        <v>239</v>
      </c>
    </row>
    <row r="35" spans="1:8" ht="12.75" customHeight="1" x14ac:dyDescent="0.25">
      <c r="A35" s="173" t="s">
        <v>201</v>
      </c>
      <c r="B35" s="107" t="s">
        <v>3</v>
      </c>
      <c r="C35" s="73">
        <v>653.27095088339604</v>
      </c>
      <c r="D35" s="73">
        <v>857.30103578892442</v>
      </c>
      <c r="E35" s="74">
        <v>1043.0510160014346</v>
      </c>
      <c r="F35" s="22" t="s">
        <v>240</v>
      </c>
      <c r="G35" s="108">
        <v>59.665911149263906</v>
      </c>
      <c r="H35" s="109">
        <v>21.666832589508672</v>
      </c>
    </row>
    <row r="36" spans="1:8" ht="12.75" customHeight="1" x14ac:dyDescent="0.25">
      <c r="A36" s="208"/>
      <c r="B36" s="110" t="s">
        <v>241</v>
      </c>
      <c r="C36" s="75">
        <v>488.87138603305453</v>
      </c>
      <c r="D36" s="75">
        <v>622.64126060248611</v>
      </c>
      <c r="E36" s="75">
        <v>765.06664634787751</v>
      </c>
      <c r="F36" s="27"/>
      <c r="G36" s="111">
        <v>56.496507712592603</v>
      </c>
      <c r="H36" s="112">
        <v>22.874389276350954</v>
      </c>
    </row>
    <row r="37" spans="1:8" x14ac:dyDescent="0.25">
      <c r="A37" s="113" t="s">
        <v>202</v>
      </c>
      <c r="B37" s="114" t="s">
        <v>3</v>
      </c>
      <c r="C37" s="73">
        <v>310.56113145390185</v>
      </c>
      <c r="D37" s="73">
        <v>433.07797300339769</v>
      </c>
      <c r="E37" s="73">
        <v>519.93907914312365</v>
      </c>
      <c r="F37" s="22" t="s">
        <v>240</v>
      </c>
      <c r="G37" s="115">
        <v>67.419237787102418</v>
      </c>
      <c r="H37" s="116">
        <v>20.056689915985288</v>
      </c>
    </row>
    <row r="38" spans="1:8" x14ac:dyDescent="0.25">
      <c r="A38" s="117"/>
      <c r="B38" s="110" t="s">
        <v>241</v>
      </c>
      <c r="C38" s="75">
        <v>239.83785055145279</v>
      </c>
      <c r="D38" s="75">
        <v>301.59812907099223</v>
      </c>
      <c r="E38" s="75">
        <v>374.34710228921131</v>
      </c>
      <c r="F38" s="27"/>
      <c r="G38" s="118">
        <v>56.083412784297792</v>
      </c>
      <c r="H38" s="112">
        <v>24.12116197216028</v>
      </c>
    </row>
    <row r="39" spans="1:8" x14ac:dyDescent="0.25">
      <c r="A39" s="113" t="s">
        <v>203</v>
      </c>
      <c r="B39" s="114" t="s">
        <v>3</v>
      </c>
      <c r="C39" s="73">
        <v>70.107496227077334</v>
      </c>
      <c r="D39" s="73">
        <v>108.78672946531714</v>
      </c>
      <c r="E39" s="73">
        <v>120.01862910579192</v>
      </c>
      <c r="F39" s="22" t="s">
        <v>240</v>
      </c>
      <c r="G39" s="119">
        <v>71.192291216695338</v>
      </c>
      <c r="H39" s="116">
        <v>10.324696491639344</v>
      </c>
    </row>
    <row r="40" spans="1:8" x14ac:dyDescent="0.25">
      <c r="A40" s="117"/>
      <c r="B40" s="110" t="s">
        <v>241</v>
      </c>
      <c r="C40" s="75">
        <v>52.632805247724903</v>
      </c>
      <c r="D40" s="75">
        <v>74.078906075122632</v>
      </c>
      <c r="E40" s="75">
        <v>84.340759069939153</v>
      </c>
      <c r="F40" s="27"/>
      <c r="G40" s="111">
        <v>60.243708601461719</v>
      </c>
      <c r="H40" s="112">
        <v>13.852597910139338</v>
      </c>
    </row>
    <row r="41" spans="1:8" x14ac:dyDescent="0.25">
      <c r="A41" s="113" t="s">
        <v>204</v>
      </c>
      <c r="B41" s="114" t="s">
        <v>3</v>
      </c>
      <c r="C41" s="73">
        <v>33.731899111737732</v>
      </c>
      <c r="D41" s="73">
        <v>49.515810250424714</v>
      </c>
      <c r="E41" s="73">
        <v>67.15078635309068</v>
      </c>
      <c r="F41" s="22" t="s">
        <v>240</v>
      </c>
      <c r="G41" s="108">
        <v>99.072059745738215</v>
      </c>
      <c r="H41" s="109">
        <v>35.614839004910976</v>
      </c>
    </row>
    <row r="42" spans="1:8" x14ac:dyDescent="0.25">
      <c r="A42" s="117"/>
      <c r="B42" s="110" t="s">
        <v>241</v>
      </c>
      <c r="C42" s="75">
        <v>26.242977578113813</v>
      </c>
      <c r="D42" s="75">
        <v>30.393891383874028</v>
      </c>
      <c r="E42" s="75">
        <v>44.337194911151414</v>
      </c>
      <c r="F42" s="27"/>
      <c r="G42" s="108">
        <v>68.94879698456117</v>
      </c>
      <c r="H42" s="109">
        <v>45.875348276973938</v>
      </c>
    </row>
    <row r="43" spans="1:8" x14ac:dyDescent="0.25">
      <c r="A43" s="113" t="s">
        <v>205</v>
      </c>
      <c r="B43" s="114" t="s">
        <v>3</v>
      </c>
      <c r="C43" s="73">
        <v>4.9612889545339618</v>
      </c>
      <c r="D43" s="73">
        <v>5.7728773214892444</v>
      </c>
      <c r="E43" s="73">
        <v>6.9886812151056494</v>
      </c>
      <c r="F43" s="22" t="s">
        <v>240</v>
      </c>
      <c r="G43" s="119">
        <v>40.864224582583915</v>
      </c>
      <c r="H43" s="116">
        <v>21.060622388260981</v>
      </c>
    </row>
    <row r="44" spans="1:8" x14ac:dyDescent="0.25">
      <c r="A44" s="117"/>
      <c r="B44" s="110" t="s">
        <v>241</v>
      </c>
      <c r="C44" s="75">
        <v>4.3619564497305445</v>
      </c>
      <c r="D44" s="75">
        <v>3.8653857691248605</v>
      </c>
      <c r="E44" s="75">
        <v>5.0834654158787735</v>
      </c>
      <c r="F44" s="27"/>
      <c r="G44" s="111">
        <v>16.540948413017716</v>
      </c>
      <c r="H44" s="112">
        <v>31.512498868377918</v>
      </c>
    </row>
    <row r="45" spans="1:8" x14ac:dyDescent="0.25">
      <c r="A45" s="113" t="s">
        <v>206</v>
      </c>
      <c r="B45" s="114" t="s">
        <v>3</v>
      </c>
      <c r="C45" s="73">
        <v>43.872952772669805</v>
      </c>
      <c r="D45" s="73">
        <v>51.74266960744621</v>
      </c>
      <c r="E45" s="73">
        <v>53.364848537536268</v>
      </c>
      <c r="F45" s="22" t="s">
        <v>240</v>
      </c>
      <c r="G45" s="119">
        <v>21.63495995824411</v>
      </c>
      <c r="H45" s="116">
        <v>3.1350893612505359</v>
      </c>
    </row>
    <row r="46" spans="1:8" x14ac:dyDescent="0.25">
      <c r="A46" s="117"/>
      <c r="B46" s="110" t="s">
        <v>241</v>
      </c>
      <c r="C46" s="75">
        <v>36.798050248652729</v>
      </c>
      <c r="D46" s="75">
        <v>36.205403845624303</v>
      </c>
      <c r="E46" s="75">
        <v>39.524176079393861</v>
      </c>
      <c r="F46" s="27"/>
      <c r="G46" s="111">
        <v>7.4083431386176244</v>
      </c>
      <c r="H46" s="112">
        <v>9.1665107449717169</v>
      </c>
    </row>
    <row r="47" spans="1:8" x14ac:dyDescent="0.25">
      <c r="A47" s="113" t="s">
        <v>207</v>
      </c>
      <c r="B47" s="114" t="s">
        <v>3</v>
      </c>
      <c r="C47" s="73">
        <v>190.03618236347546</v>
      </c>
      <c r="D47" s="73">
        <v>208.40497614084941</v>
      </c>
      <c r="E47" s="73">
        <v>277.93204647588311</v>
      </c>
      <c r="F47" s="22" t="s">
        <v>240</v>
      </c>
      <c r="G47" s="108">
        <v>46.252173148949282</v>
      </c>
      <c r="H47" s="109">
        <v>33.36152121820939</v>
      </c>
    </row>
    <row r="48" spans="1:8" ht="13.8" thickBot="1" x14ac:dyDescent="0.3">
      <c r="A48" s="121"/>
      <c r="B48" s="122" t="s">
        <v>241</v>
      </c>
      <c r="C48" s="79">
        <v>128.99774595737966</v>
      </c>
      <c r="D48" s="79">
        <v>176.49954445774807</v>
      </c>
      <c r="E48" s="79">
        <v>217.43394858230289</v>
      </c>
      <c r="F48" s="43"/>
      <c r="G48" s="123">
        <v>68.5563937327573</v>
      </c>
      <c r="H48" s="124">
        <v>23.19235681333673</v>
      </c>
    </row>
    <row r="55" spans="1:8" x14ac:dyDescent="0.25">
      <c r="A55" s="125"/>
      <c r="B55" s="126"/>
      <c r="C55" s="21"/>
      <c r="D55" s="21"/>
      <c r="E55" s="21"/>
      <c r="F55" s="58"/>
      <c r="G55" s="108"/>
      <c r="H55" s="108"/>
    </row>
    <row r="56" spans="1:8" x14ac:dyDescent="0.25">
      <c r="A56" s="125"/>
      <c r="B56" s="126"/>
      <c r="C56" s="21"/>
      <c r="D56" s="21"/>
      <c r="E56" s="21"/>
      <c r="F56" s="58"/>
      <c r="G56" s="108"/>
      <c r="H56" s="108"/>
    </row>
    <row r="57" spans="1:8" x14ac:dyDescent="0.25">
      <c r="A57" s="125"/>
      <c r="B57" s="126"/>
      <c r="C57" s="21"/>
      <c r="D57" s="21"/>
      <c r="E57" s="21"/>
      <c r="F57" s="58"/>
      <c r="G57" s="108"/>
      <c r="H57" s="108"/>
    </row>
    <row r="58" spans="1:8" x14ac:dyDescent="0.25">
      <c r="A58" s="125"/>
      <c r="B58" s="126"/>
      <c r="C58" s="21"/>
      <c r="D58" s="21"/>
      <c r="E58" s="21"/>
      <c r="F58" s="58"/>
      <c r="G58" s="108"/>
      <c r="H58" s="108"/>
    </row>
    <row r="59" spans="1:8" x14ac:dyDescent="0.25">
      <c r="A59" s="127"/>
      <c r="B59" s="128"/>
      <c r="C59" s="48"/>
      <c r="D59" s="48"/>
      <c r="E59" s="48"/>
      <c r="F59" s="48"/>
      <c r="G59" s="129"/>
      <c r="H59" s="129"/>
    </row>
    <row r="60" spans="1:8" x14ac:dyDescent="0.25">
      <c r="A60" s="130"/>
      <c r="B60" s="130"/>
      <c r="C60" s="130"/>
      <c r="D60" s="130"/>
      <c r="E60" s="130"/>
      <c r="F60" s="130"/>
      <c r="G60" s="130"/>
      <c r="H60" s="130"/>
    </row>
    <row r="61" spans="1:8" ht="12.75" customHeight="1" x14ac:dyDescent="0.25">
      <c r="A61" s="131" t="str">
        <f>+Innhold!$B$123</f>
        <v>Finans Norge / Skadeforsikringsstatistikk</v>
      </c>
      <c r="G61" s="132"/>
      <c r="H61" s="170">
        <v>22</v>
      </c>
    </row>
    <row r="62" spans="1:8" ht="12.75" customHeight="1" x14ac:dyDescent="0.25">
      <c r="A62" s="131" t="str">
        <f>+Innhold!$B$124</f>
        <v>Skadestatistikk for landbasert forsikring 3. kvartal 2024</v>
      </c>
      <c r="G62" s="132"/>
      <c r="H62" s="170"/>
    </row>
    <row r="67" ht="12.75" customHeight="1" x14ac:dyDescent="0.25"/>
    <row r="68" ht="12.75" customHeight="1" x14ac:dyDescent="0.25"/>
  </sheetData>
  <mergeCells count="6">
    <mergeCell ref="H61:H62"/>
    <mergeCell ref="G5:H5"/>
    <mergeCell ref="A7:A8"/>
    <mergeCell ref="C33:F33"/>
    <mergeCell ref="G33:H33"/>
    <mergeCell ref="A35:A36"/>
  </mergeCells>
  <hyperlinks>
    <hyperlink ref="A2" location="Innhold!A68" display="Tilbake til innholdsfortegnelsen" xr:uid="{00000000-0004-0000-11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68"/>
  <sheetViews>
    <sheetView showGridLines="0" showRowColHeaders="0" zoomScale="80" zoomScaleNormal="80" workbookViewId="0">
      <selection activeCell="P45" sqref="P45"/>
    </sheetView>
  </sheetViews>
  <sheetFormatPr defaultColWidth="11.44140625" defaultRowHeight="13.2" x14ac:dyDescent="0.25"/>
  <cols>
    <col min="1" max="1" width="26.44140625" style="90" customWidth="1"/>
    <col min="2" max="2" width="8.21875" style="90" customWidth="1"/>
    <col min="3" max="4" width="10.44140625" style="90" customWidth="1"/>
    <col min="5" max="5" width="9.77734375" style="90" customWidth="1"/>
    <col min="6" max="6" width="1.5546875" style="90" customWidth="1"/>
    <col min="7" max="7" width="7.5546875" style="90" customWidth="1"/>
    <col min="8" max="8" width="8.77734375" style="90" customWidth="1"/>
    <col min="9" max="16384" width="11.44140625" style="90"/>
  </cols>
  <sheetData>
    <row r="1" spans="1:8" ht="5.25" customHeight="1" x14ac:dyDescent="0.25"/>
    <row r="2" spans="1:8" x14ac:dyDescent="0.25">
      <c r="A2" s="85" t="s">
        <v>0</v>
      </c>
      <c r="B2" s="91"/>
      <c r="C2" s="91"/>
      <c r="D2" s="91"/>
      <c r="E2" s="91"/>
      <c r="F2" s="91"/>
      <c r="G2" s="91"/>
    </row>
    <row r="3" spans="1:8" ht="6" customHeight="1" x14ac:dyDescent="0.25">
      <c r="A3" s="3"/>
      <c r="B3" s="91"/>
      <c r="C3" s="91"/>
      <c r="D3" s="91"/>
      <c r="E3" s="91"/>
      <c r="F3" s="91"/>
      <c r="G3" s="91"/>
    </row>
    <row r="4" spans="1:8" ht="16.2" thickBot="1" x14ac:dyDescent="0.35">
      <c r="A4" s="92" t="s">
        <v>216</v>
      </c>
      <c r="B4" s="93"/>
      <c r="C4" s="93"/>
      <c r="D4" s="93"/>
      <c r="E4" s="93"/>
      <c r="F4" s="93"/>
      <c r="G4" s="93"/>
      <c r="H4" s="94"/>
    </row>
    <row r="5" spans="1:8" x14ac:dyDescent="0.25">
      <c r="A5" s="95"/>
      <c r="B5" s="96"/>
      <c r="C5" s="97"/>
      <c r="D5" s="96"/>
      <c r="E5" s="98"/>
      <c r="F5" s="99"/>
      <c r="G5" s="174" t="s">
        <v>1</v>
      </c>
      <c r="H5" s="172"/>
    </row>
    <row r="6" spans="1:8" x14ac:dyDescent="0.25">
      <c r="A6" s="100"/>
      <c r="B6" s="101"/>
      <c r="C6" s="102" t="s">
        <v>235</v>
      </c>
      <c r="D6" s="103" t="s">
        <v>236</v>
      </c>
      <c r="E6" s="103" t="s">
        <v>237</v>
      </c>
      <c r="F6" s="104"/>
      <c r="G6" s="105" t="s">
        <v>238</v>
      </c>
      <c r="H6" s="106" t="s">
        <v>239</v>
      </c>
    </row>
    <row r="7" spans="1:8" ht="12.75" customHeight="1" x14ac:dyDescent="0.25">
      <c r="A7" s="173" t="s">
        <v>208</v>
      </c>
      <c r="B7" s="107" t="s">
        <v>3</v>
      </c>
      <c r="C7" s="20">
        <v>517184.1942857143</v>
      </c>
      <c r="D7" s="20">
        <v>618945.00685714278</v>
      </c>
      <c r="E7" s="72">
        <v>616441.42631683382</v>
      </c>
      <c r="F7" s="22" t="s">
        <v>240</v>
      </c>
      <c r="G7" s="108">
        <v>19.191853333453906</v>
      </c>
      <c r="H7" s="109">
        <v>-0.404491596599442</v>
      </c>
    </row>
    <row r="8" spans="1:8" ht="12.75" customHeight="1" x14ac:dyDescent="0.25">
      <c r="A8" s="208"/>
      <c r="B8" s="110" t="s">
        <v>241</v>
      </c>
      <c r="C8" s="26">
        <v>352691.6114285714</v>
      </c>
      <c r="D8" s="26">
        <v>439832.01028571429</v>
      </c>
      <c r="E8" s="26">
        <v>431999.01028569916</v>
      </c>
      <c r="F8" s="27"/>
      <c r="G8" s="111">
        <v>22.486329781390182</v>
      </c>
      <c r="H8" s="112">
        <v>-1.7809072138534958</v>
      </c>
    </row>
    <row r="9" spans="1:8" x14ac:dyDescent="0.25">
      <c r="A9" s="113" t="s">
        <v>227</v>
      </c>
      <c r="B9" s="114" t="s">
        <v>3</v>
      </c>
      <c r="C9" s="20">
        <v>17725.239999999998</v>
      </c>
      <c r="D9" s="20">
        <v>20771.031999999999</v>
      </c>
      <c r="E9" s="20">
        <v>23737.275263475916</v>
      </c>
      <c r="F9" s="22" t="s">
        <v>240</v>
      </c>
      <c r="G9" s="115">
        <v>33.91793433248813</v>
      </c>
      <c r="H9" s="116">
        <v>14.280673504695955</v>
      </c>
    </row>
    <row r="10" spans="1:8" x14ac:dyDescent="0.25">
      <c r="A10" s="117"/>
      <c r="B10" s="110" t="s">
        <v>241</v>
      </c>
      <c r="C10" s="26">
        <v>12066.77</v>
      </c>
      <c r="D10" s="26">
        <v>14310.548000000001</v>
      </c>
      <c r="E10" s="26">
        <v>16288.797999999701</v>
      </c>
      <c r="F10" s="27"/>
      <c r="G10" s="118">
        <v>34.988882691886062</v>
      </c>
      <c r="H10" s="112">
        <v>13.823719399143201</v>
      </c>
    </row>
    <row r="11" spans="1:8" x14ac:dyDescent="0.25">
      <c r="A11" s="113" t="s">
        <v>230</v>
      </c>
      <c r="B11" s="114" t="s">
        <v>3</v>
      </c>
      <c r="C11" s="20">
        <v>305203.95199999999</v>
      </c>
      <c r="D11" s="20">
        <v>379734.7536</v>
      </c>
      <c r="E11" s="20">
        <v>360141.69115793647</v>
      </c>
      <c r="F11" s="22" t="s">
        <v>240</v>
      </c>
      <c r="G11" s="119">
        <v>18.000336757741749</v>
      </c>
      <c r="H11" s="116">
        <v>-5.1596706006799167</v>
      </c>
    </row>
    <row r="12" spans="1:8" x14ac:dyDescent="0.25">
      <c r="A12" s="117"/>
      <c r="B12" s="110" t="s">
        <v>241</v>
      </c>
      <c r="C12" s="26">
        <v>204675.89600000001</v>
      </c>
      <c r="D12" s="26">
        <v>269797.83039999998</v>
      </c>
      <c r="E12" s="26">
        <v>250904.83040000001</v>
      </c>
      <c r="F12" s="27"/>
      <c r="G12" s="111">
        <v>22.586408709308884</v>
      </c>
      <c r="H12" s="112">
        <v>-7.0026508263574101</v>
      </c>
    </row>
    <row r="13" spans="1:8" x14ac:dyDescent="0.25">
      <c r="A13" s="113" t="s">
        <v>209</v>
      </c>
      <c r="B13" s="114" t="s">
        <v>3</v>
      </c>
      <c r="C13" s="20">
        <v>138143.95199999999</v>
      </c>
      <c r="D13" s="20">
        <v>158212.7536</v>
      </c>
      <c r="E13" s="20">
        <v>176714.89390564919</v>
      </c>
      <c r="F13" s="22" t="s">
        <v>240</v>
      </c>
      <c r="G13" s="108">
        <v>27.920832832152655</v>
      </c>
      <c r="H13" s="109">
        <v>11.69446829326229</v>
      </c>
    </row>
    <row r="14" spans="1:8" x14ac:dyDescent="0.25">
      <c r="A14" s="117"/>
      <c r="B14" s="110" t="s">
        <v>241</v>
      </c>
      <c r="C14" s="26">
        <v>98247.896000000008</v>
      </c>
      <c r="D14" s="26">
        <v>112048.83040000001</v>
      </c>
      <c r="E14" s="26">
        <v>125327.58039998516</v>
      </c>
      <c r="F14" s="27"/>
      <c r="G14" s="108">
        <v>27.562609992162223</v>
      </c>
      <c r="H14" s="109">
        <v>11.85085998004773</v>
      </c>
    </row>
    <row r="15" spans="1:8" x14ac:dyDescent="0.25">
      <c r="A15" s="113" t="s">
        <v>210</v>
      </c>
      <c r="B15" s="114" t="s">
        <v>3</v>
      </c>
      <c r="C15" s="20">
        <v>37676.991999999998</v>
      </c>
      <c r="D15" s="20">
        <v>48670.625599999999</v>
      </c>
      <c r="E15" s="20">
        <v>53110.127677423276</v>
      </c>
      <c r="F15" s="22" t="s">
        <v>240</v>
      </c>
      <c r="G15" s="119">
        <v>40.96169799707809</v>
      </c>
      <c r="H15" s="116">
        <v>9.1215225255359798</v>
      </c>
    </row>
    <row r="16" spans="1:8" x14ac:dyDescent="0.25">
      <c r="A16" s="117"/>
      <c r="B16" s="110" t="s">
        <v>241</v>
      </c>
      <c r="C16" s="26">
        <v>24797.815999999999</v>
      </c>
      <c r="D16" s="26">
        <v>33777.638399999996</v>
      </c>
      <c r="E16" s="26">
        <v>36201.638399999996</v>
      </c>
      <c r="F16" s="27"/>
      <c r="G16" s="111">
        <v>45.987204679637898</v>
      </c>
      <c r="H16" s="112">
        <v>7.1763454013410239</v>
      </c>
    </row>
    <row r="17" spans="1:8" x14ac:dyDescent="0.25">
      <c r="A17" s="113" t="s">
        <v>211</v>
      </c>
      <c r="B17" s="114" t="s">
        <v>3</v>
      </c>
      <c r="C17" s="20">
        <v>39915.983999999997</v>
      </c>
      <c r="D17" s="20">
        <v>39295.251199999999</v>
      </c>
      <c r="E17" s="20">
        <v>31444.636303815965</v>
      </c>
      <c r="F17" s="22" t="s">
        <v>240</v>
      </c>
      <c r="G17" s="108">
        <v>-21.222945916062173</v>
      </c>
      <c r="H17" s="109">
        <v>-19.978533426919626</v>
      </c>
    </row>
    <row r="18" spans="1:8" ht="13.8" thickBot="1" x14ac:dyDescent="0.3">
      <c r="A18" s="121"/>
      <c r="B18" s="122" t="s">
        <v>241</v>
      </c>
      <c r="C18" s="42">
        <v>27299.631999999998</v>
      </c>
      <c r="D18" s="42">
        <v>28392.2768</v>
      </c>
      <c r="E18" s="42">
        <v>22300.2768</v>
      </c>
      <c r="F18" s="43"/>
      <c r="G18" s="123">
        <v>-18.31290326550922</v>
      </c>
      <c r="H18" s="124">
        <v>-21.456539195194097</v>
      </c>
    </row>
    <row r="27" spans="1:8" x14ac:dyDescent="0.25">
      <c r="A27" s="94"/>
      <c r="B27" s="94"/>
      <c r="C27" s="59"/>
      <c r="D27" s="59"/>
      <c r="E27" s="21"/>
      <c r="F27" s="56"/>
      <c r="G27" s="108"/>
      <c r="H27" s="108"/>
    </row>
    <row r="28" spans="1:8" x14ac:dyDescent="0.25">
      <c r="A28" s="94"/>
      <c r="B28" s="94"/>
      <c r="C28" s="59"/>
      <c r="D28" s="59"/>
      <c r="E28" s="21"/>
      <c r="F28" s="56"/>
      <c r="G28" s="108"/>
      <c r="H28" s="108"/>
    </row>
    <row r="29" spans="1:8" x14ac:dyDescent="0.25">
      <c r="A29" s="94"/>
      <c r="B29" s="94"/>
      <c r="C29" s="59"/>
      <c r="D29" s="59"/>
      <c r="E29" s="21"/>
      <c r="F29" s="56"/>
      <c r="G29" s="108"/>
      <c r="H29" s="108"/>
    </row>
    <row r="30" spans="1:8" x14ac:dyDescent="0.25">
      <c r="A30" s="125"/>
      <c r="B30" s="126"/>
      <c r="C30" s="21"/>
      <c r="D30" s="21"/>
      <c r="E30" s="21"/>
      <c r="F30" s="58"/>
      <c r="G30" s="108"/>
      <c r="H30" s="108"/>
    </row>
    <row r="31" spans="1:8" x14ac:dyDescent="0.25">
      <c r="A31" s="127"/>
      <c r="B31" s="128"/>
      <c r="C31" s="48"/>
      <c r="D31" s="53"/>
      <c r="E31" s="48"/>
      <c r="F31" s="48"/>
      <c r="G31" s="129"/>
      <c r="H31" s="129"/>
    </row>
    <row r="32" spans="1:8" ht="16.2" thickBot="1" x14ac:dyDescent="0.35">
      <c r="A32" s="92" t="s">
        <v>217</v>
      </c>
      <c r="B32" s="93"/>
      <c r="C32" s="93"/>
      <c r="D32" s="93"/>
      <c r="E32" s="93"/>
      <c r="F32" s="93"/>
      <c r="G32" s="93"/>
      <c r="H32" s="94"/>
    </row>
    <row r="33" spans="1:8" x14ac:dyDescent="0.25">
      <c r="A33" s="95"/>
      <c r="B33" s="96"/>
      <c r="C33" s="174" t="s">
        <v>16</v>
      </c>
      <c r="D33" s="171"/>
      <c r="E33" s="171"/>
      <c r="F33" s="175"/>
      <c r="G33" s="174" t="s">
        <v>1</v>
      </c>
      <c r="H33" s="172"/>
    </row>
    <row r="34" spans="1:8" x14ac:dyDescent="0.25">
      <c r="A34" s="100"/>
      <c r="B34" s="101"/>
      <c r="C34" s="102" t="s">
        <v>235</v>
      </c>
      <c r="D34" s="103" t="s">
        <v>236</v>
      </c>
      <c r="E34" s="103" t="s">
        <v>237</v>
      </c>
      <c r="F34" s="104"/>
      <c r="G34" s="105" t="s">
        <v>238</v>
      </c>
      <c r="H34" s="106" t="s">
        <v>239</v>
      </c>
    </row>
    <row r="35" spans="1:8" ht="12.75" customHeight="1" x14ac:dyDescent="0.25">
      <c r="A35" s="173" t="s">
        <v>208</v>
      </c>
      <c r="B35" s="107" t="s">
        <v>3</v>
      </c>
      <c r="C35" s="73">
        <v>2006.380833258675</v>
      </c>
      <c r="D35" s="73">
        <v>2442.0174959711089</v>
      </c>
      <c r="E35" s="74">
        <v>2696.7657997121778</v>
      </c>
      <c r="F35" s="22" t="s">
        <v>240</v>
      </c>
      <c r="G35" s="108">
        <v>34.409467784448964</v>
      </c>
      <c r="H35" s="109">
        <v>10.431878729835404</v>
      </c>
    </row>
    <row r="36" spans="1:8" ht="12.75" customHeight="1" x14ac:dyDescent="0.25">
      <c r="A36" s="208"/>
      <c r="B36" s="110" t="s">
        <v>241</v>
      </c>
      <c r="C36" s="75">
        <v>1437.1313267940177</v>
      </c>
      <c r="D36" s="75">
        <v>1780.2639779994317</v>
      </c>
      <c r="E36" s="75">
        <v>1954.3979761009116</v>
      </c>
      <c r="F36" s="27"/>
      <c r="G36" s="111">
        <v>35.992997971926712</v>
      </c>
      <c r="H36" s="112">
        <v>9.7813582846945337</v>
      </c>
    </row>
    <row r="37" spans="1:8" x14ac:dyDescent="0.25">
      <c r="A37" s="113" t="s">
        <v>227</v>
      </c>
      <c r="B37" s="114" t="s">
        <v>3</v>
      </c>
      <c r="C37" s="73">
        <v>607.17797486114455</v>
      </c>
      <c r="D37" s="73">
        <v>736.84851467298358</v>
      </c>
      <c r="E37" s="73">
        <v>811.34062180962974</v>
      </c>
      <c r="F37" s="22" t="s">
        <v>240</v>
      </c>
      <c r="G37" s="115">
        <v>33.624844016315819</v>
      </c>
      <c r="H37" s="116">
        <v>10.109555173590337</v>
      </c>
    </row>
    <row r="38" spans="1:8" x14ac:dyDescent="0.25">
      <c r="A38" s="117"/>
      <c r="B38" s="110" t="s">
        <v>241</v>
      </c>
      <c r="C38" s="75">
        <v>424.11141472496581</v>
      </c>
      <c r="D38" s="75">
        <v>529.69042429380283</v>
      </c>
      <c r="E38" s="75">
        <v>577.62658148402102</v>
      </c>
      <c r="F38" s="27"/>
      <c r="G38" s="118">
        <v>36.196895775278534</v>
      </c>
      <c r="H38" s="112">
        <v>9.0498440205197141</v>
      </c>
    </row>
    <row r="39" spans="1:8" x14ac:dyDescent="0.25">
      <c r="A39" s="113" t="s">
        <v>230</v>
      </c>
      <c r="B39" s="114" t="s">
        <v>3</v>
      </c>
      <c r="C39" s="73">
        <v>391.73746629468036</v>
      </c>
      <c r="D39" s="73">
        <v>520.4380441827692</v>
      </c>
      <c r="E39" s="73">
        <v>549.33828259875042</v>
      </c>
      <c r="F39" s="22" t="s">
        <v>240</v>
      </c>
      <c r="G39" s="119">
        <v>40.231233891096963</v>
      </c>
      <c r="H39" s="116">
        <v>5.5530602996870755</v>
      </c>
    </row>
    <row r="40" spans="1:8" x14ac:dyDescent="0.25">
      <c r="A40" s="117"/>
      <c r="B40" s="110" t="s">
        <v>241</v>
      </c>
      <c r="C40" s="75">
        <v>290.3758880910101</v>
      </c>
      <c r="D40" s="75">
        <v>397.32881210488415</v>
      </c>
      <c r="E40" s="75">
        <v>415.24735179935323</v>
      </c>
      <c r="F40" s="27"/>
      <c r="G40" s="111">
        <v>43.003385897249757</v>
      </c>
      <c r="H40" s="112">
        <v>4.509750903677002</v>
      </c>
    </row>
    <row r="41" spans="1:8" x14ac:dyDescent="0.25">
      <c r="A41" s="113" t="s">
        <v>209</v>
      </c>
      <c r="B41" s="114" t="s">
        <v>3</v>
      </c>
      <c r="C41" s="73">
        <v>631.72522876898427</v>
      </c>
      <c r="D41" s="73">
        <v>737.08319667624539</v>
      </c>
      <c r="E41" s="73">
        <v>917.76074544721223</v>
      </c>
      <c r="F41" s="22" t="s">
        <v>240</v>
      </c>
      <c r="G41" s="108">
        <v>45.278469760597204</v>
      </c>
      <c r="H41" s="109">
        <v>24.51250409529105</v>
      </c>
    </row>
    <row r="42" spans="1:8" x14ac:dyDescent="0.25">
      <c r="A42" s="117"/>
      <c r="B42" s="110" t="s">
        <v>241</v>
      </c>
      <c r="C42" s="75">
        <v>461.37536476363948</v>
      </c>
      <c r="D42" s="75">
        <v>536.03564211080459</v>
      </c>
      <c r="E42" s="75">
        <v>668.37793149966888</v>
      </c>
      <c r="F42" s="27"/>
      <c r="G42" s="108">
        <v>44.866410854440801</v>
      </c>
      <c r="H42" s="109">
        <v>24.689083895191374</v>
      </c>
    </row>
    <row r="43" spans="1:8" x14ac:dyDescent="0.25">
      <c r="A43" s="113" t="s">
        <v>210</v>
      </c>
      <c r="B43" s="114" t="s">
        <v>3</v>
      </c>
      <c r="C43" s="73">
        <v>162.10541194477278</v>
      </c>
      <c r="D43" s="73">
        <v>196.38676442782005</v>
      </c>
      <c r="E43" s="73">
        <v>252.45784173469181</v>
      </c>
      <c r="F43" s="22" t="s">
        <v>240</v>
      </c>
      <c r="G43" s="119">
        <v>55.736837349206411</v>
      </c>
      <c r="H43" s="116">
        <v>28.551352465242189</v>
      </c>
    </row>
    <row r="44" spans="1:8" x14ac:dyDescent="0.25">
      <c r="A44" s="117"/>
      <c r="B44" s="110" t="s">
        <v>241</v>
      </c>
      <c r="C44" s="75">
        <v>110.00474047088062</v>
      </c>
      <c r="D44" s="75">
        <v>139.65459002198904</v>
      </c>
      <c r="E44" s="75">
        <v>176.70515414195003</v>
      </c>
      <c r="F44" s="27"/>
      <c r="G44" s="111">
        <v>60.634126661773905</v>
      </c>
      <c r="H44" s="112">
        <v>26.530144203729549</v>
      </c>
    </row>
    <row r="45" spans="1:8" x14ac:dyDescent="0.25">
      <c r="A45" s="113" t="s">
        <v>211</v>
      </c>
      <c r="B45" s="114" t="s">
        <v>3</v>
      </c>
      <c r="C45" s="73">
        <v>213.63475138909291</v>
      </c>
      <c r="D45" s="73">
        <v>251.2609760112905</v>
      </c>
      <c r="E45" s="73">
        <v>164.66970054434327</v>
      </c>
      <c r="F45" s="22" t="s">
        <v>240</v>
      </c>
      <c r="G45" s="108">
        <v>-22.919984003711832</v>
      </c>
      <c r="H45" s="109">
        <v>-34.462683716971725</v>
      </c>
    </row>
    <row r="46" spans="1:8" ht="13.8" thickBot="1" x14ac:dyDescent="0.3">
      <c r="A46" s="121"/>
      <c r="B46" s="122" t="s">
        <v>241</v>
      </c>
      <c r="C46" s="79">
        <v>151.26391874352146</v>
      </c>
      <c r="D46" s="79">
        <v>177.55450946795099</v>
      </c>
      <c r="E46" s="79">
        <v>116.44095717591833</v>
      </c>
      <c r="F46" s="43"/>
      <c r="G46" s="123">
        <v>-23.02132713264416</v>
      </c>
      <c r="H46" s="124">
        <v>-34.419600197799426</v>
      </c>
    </row>
    <row r="55" spans="1:8" x14ac:dyDescent="0.25">
      <c r="A55" s="125"/>
      <c r="B55" s="126"/>
      <c r="C55" s="21"/>
      <c r="D55" s="21"/>
      <c r="E55" s="21"/>
      <c r="F55" s="58"/>
      <c r="G55" s="108"/>
      <c r="H55" s="108"/>
    </row>
    <row r="56" spans="1:8" x14ac:dyDescent="0.25">
      <c r="A56" s="125"/>
      <c r="B56" s="126"/>
      <c r="C56" s="21"/>
      <c r="D56" s="21"/>
      <c r="E56" s="21"/>
      <c r="F56" s="58"/>
      <c r="G56" s="108"/>
      <c r="H56" s="108"/>
    </row>
    <row r="57" spans="1:8" x14ac:dyDescent="0.25">
      <c r="A57" s="125"/>
      <c r="B57" s="126"/>
      <c r="C57" s="21"/>
      <c r="D57" s="21"/>
      <c r="E57" s="21"/>
      <c r="F57" s="58"/>
      <c r="G57" s="108"/>
      <c r="H57" s="108"/>
    </row>
    <row r="58" spans="1:8" x14ac:dyDescent="0.25">
      <c r="A58" s="125"/>
      <c r="B58" s="126"/>
      <c r="C58" s="21"/>
      <c r="D58" s="21"/>
      <c r="E58" s="21"/>
      <c r="F58" s="58"/>
      <c r="G58" s="108"/>
      <c r="H58" s="108"/>
    </row>
    <row r="59" spans="1:8" x14ac:dyDescent="0.25">
      <c r="A59" s="127"/>
      <c r="B59" s="128"/>
      <c r="C59" s="48"/>
      <c r="D59" s="48"/>
      <c r="E59" s="48"/>
      <c r="F59" s="48"/>
      <c r="G59" s="129"/>
      <c r="H59" s="129"/>
    </row>
    <row r="60" spans="1:8" x14ac:dyDescent="0.25">
      <c r="A60" s="130"/>
      <c r="B60" s="130"/>
      <c r="C60" s="130"/>
      <c r="D60" s="130"/>
      <c r="E60" s="130"/>
      <c r="F60" s="130"/>
      <c r="G60" s="130"/>
      <c r="H60" s="130"/>
    </row>
    <row r="61" spans="1:8" ht="12.75" customHeight="1" x14ac:dyDescent="0.25">
      <c r="A61" s="131" t="str">
        <f>+Innhold!$B$123</f>
        <v>Finans Norge / Skadeforsikringsstatistikk</v>
      </c>
      <c r="G61" s="132"/>
      <c r="H61" s="170">
        <v>23</v>
      </c>
    </row>
    <row r="62" spans="1:8" ht="12.75" customHeight="1" x14ac:dyDescent="0.25">
      <c r="A62" s="131" t="str">
        <f>+Innhold!$B$124</f>
        <v>Skadestatistikk for landbasert forsikring 3. kvartal 2024</v>
      </c>
      <c r="G62" s="132"/>
      <c r="H62" s="170"/>
    </row>
    <row r="67" ht="12.75" customHeight="1" x14ac:dyDescent="0.25"/>
    <row r="68" ht="12.75" customHeight="1" x14ac:dyDescent="0.25"/>
  </sheetData>
  <mergeCells count="6">
    <mergeCell ref="H61:H62"/>
    <mergeCell ref="G5:H5"/>
    <mergeCell ref="A7:A8"/>
    <mergeCell ref="C33:F33"/>
    <mergeCell ref="G33:H33"/>
    <mergeCell ref="A35:A36"/>
  </mergeCells>
  <hyperlinks>
    <hyperlink ref="A2" location="Innhold!A70" display="Tilbake til innholdsfortegnelsen" xr:uid="{00000000-0004-0000-12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N163"/>
  <sheetViews>
    <sheetView showGridLines="0" showRowColHeaders="0" zoomScaleNormal="100" workbookViewId="0">
      <selection activeCell="B125" sqref="B125"/>
    </sheetView>
  </sheetViews>
  <sheetFormatPr defaultColWidth="11.44140625" defaultRowHeight="12.75" customHeight="1" x14ac:dyDescent="0.25"/>
  <cols>
    <col min="1" max="1" width="11.44140625" style="82" customWidth="1"/>
    <col min="2" max="2" width="27.21875" style="1" customWidth="1"/>
    <col min="3" max="5" width="10.5546875" style="1" customWidth="1"/>
    <col min="6" max="8" width="7.5546875" style="1" customWidth="1"/>
    <col min="9" max="16384" width="11.44140625" style="1"/>
  </cols>
  <sheetData>
    <row r="2" spans="1:8" ht="12.75" customHeight="1" x14ac:dyDescent="0.25">
      <c r="B2" s="2"/>
      <c r="C2" s="2"/>
      <c r="D2" s="2"/>
      <c r="E2" s="2"/>
      <c r="F2" s="2"/>
      <c r="G2" s="2"/>
    </row>
    <row r="3" spans="1:8" ht="12.75" customHeight="1" x14ac:dyDescent="0.25">
      <c r="A3" s="83"/>
      <c r="B3" s="2"/>
      <c r="C3" s="2"/>
      <c r="D3" s="2"/>
      <c r="E3" s="2"/>
      <c r="F3" s="2"/>
      <c r="G3" s="2"/>
    </row>
    <row r="4" spans="1:8" ht="12.75" customHeight="1" x14ac:dyDescent="0.3">
      <c r="A4" s="83"/>
      <c r="C4" s="67"/>
      <c r="D4" s="67" t="s">
        <v>88</v>
      </c>
      <c r="E4" s="67"/>
      <c r="F4" s="67"/>
      <c r="G4" s="67"/>
      <c r="H4" s="67"/>
    </row>
    <row r="5" spans="1:8" ht="12.75" customHeight="1" x14ac:dyDescent="0.3">
      <c r="A5" s="83"/>
      <c r="B5" s="68"/>
      <c r="C5" s="67"/>
      <c r="D5" s="67"/>
      <c r="E5" s="67"/>
      <c r="F5" s="67"/>
      <c r="G5" s="67"/>
      <c r="H5" s="67"/>
    </row>
    <row r="6" spans="1:8" ht="12.75" customHeight="1" x14ac:dyDescent="0.3">
      <c r="A6" s="83"/>
      <c r="B6" s="66"/>
      <c r="C6" s="66"/>
      <c r="D6" s="66"/>
      <c r="E6" s="66"/>
      <c r="F6" s="66"/>
      <c r="G6" s="66"/>
      <c r="H6" s="66"/>
    </row>
    <row r="7" spans="1:8" ht="12.75" customHeight="1" x14ac:dyDescent="0.3">
      <c r="A7" s="83"/>
      <c r="B7" s="66"/>
      <c r="C7" s="66"/>
      <c r="D7" s="66"/>
      <c r="E7" s="66"/>
      <c r="F7" s="66"/>
      <c r="G7" s="66"/>
      <c r="H7" s="66"/>
    </row>
    <row r="8" spans="1:8" ht="12.75" customHeight="1" x14ac:dyDescent="0.3">
      <c r="A8" s="84" t="s">
        <v>114</v>
      </c>
      <c r="B8" s="66" t="s">
        <v>89</v>
      </c>
      <c r="C8" s="66"/>
      <c r="D8" s="66"/>
      <c r="E8" s="66"/>
      <c r="F8" s="66"/>
      <c r="G8" s="66"/>
      <c r="H8" s="69">
        <v>2</v>
      </c>
    </row>
    <row r="9" spans="1:8" ht="12.75" customHeight="1" x14ac:dyDescent="0.3">
      <c r="B9" s="66"/>
      <c r="C9" s="66"/>
      <c r="D9" s="66"/>
      <c r="E9" s="66"/>
      <c r="F9" s="66"/>
      <c r="G9" s="66"/>
      <c r="H9" s="69"/>
    </row>
    <row r="10" spans="1:8" ht="12.75" customHeight="1" x14ac:dyDescent="0.3">
      <c r="B10" s="66" t="s">
        <v>90</v>
      </c>
      <c r="C10" s="66"/>
      <c r="D10" s="66"/>
      <c r="E10" s="66"/>
      <c r="F10" s="66"/>
      <c r="G10" s="66"/>
      <c r="H10" s="69"/>
    </row>
    <row r="11" spans="1:8" ht="12.75" customHeight="1" x14ac:dyDescent="0.3">
      <c r="A11" s="84" t="s">
        <v>115</v>
      </c>
      <c r="B11" s="66" t="str">
        <f>+'Tab2'!A6&amp;" ……………………………………………"</f>
        <v>Figur 1. Antall meldte skader etter bransjer  ……………………………………………</v>
      </c>
      <c r="C11" s="66"/>
      <c r="D11" s="66"/>
      <c r="E11" s="66"/>
      <c r="F11" s="66"/>
      <c r="G11" s="66"/>
      <c r="H11" s="69">
        <v>4</v>
      </c>
    </row>
    <row r="12" spans="1:8" ht="12.75" customHeight="1" x14ac:dyDescent="0.3">
      <c r="B12" s="66" t="str">
        <f>+'Tab2'!A32&amp;" ……………………………"</f>
        <v>Figur 2. Antall meldte skader etter bransjer  ……………………………</v>
      </c>
      <c r="C12" s="66"/>
      <c r="D12" s="66"/>
      <c r="E12" s="66"/>
      <c r="F12" s="66"/>
      <c r="G12" s="66"/>
      <c r="H12" s="69">
        <v>4</v>
      </c>
    </row>
    <row r="13" spans="1:8" ht="12.75" customHeight="1" x14ac:dyDescent="0.3">
      <c r="B13" s="66" t="str">
        <f>+'Tab2'!I6&amp;"  ………………………………………………………………………………………………….."</f>
        <v>Figur 3. Anslått erstatning etter bransje, pr.   …………………………………………………………………………………………………..</v>
      </c>
      <c r="C13" s="66"/>
      <c r="D13" s="66"/>
      <c r="E13" s="66"/>
      <c r="F13" s="66"/>
      <c r="G13" s="66"/>
      <c r="H13" s="69">
        <v>5</v>
      </c>
    </row>
    <row r="14" spans="1:8" ht="12.75" customHeight="1" x14ac:dyDescent="0.3">
      <c r="B14" s="66" t="str">
        <f>+'Tab2'!I32&amp;"  ………………………………………………………………………………………………….."</f>
        <v>Figur 4. Vannskader pr. kvartal  …………………………………………………………………………………………………..</v>
      </c>
      <c r="C14" s="66"/>
      <c r="D14" s="66"/>
      <c r="E14" s="66"/>
      <c r="F14" s="66"/>
      <c r="G14" s="66"/>
      <c r="H14" s="69">
        <v>5</v>
      </c>
    </row>
    <row r="15" spans="1:8" ht="12.75" customHeight="1" x14ac:dyDescent="0.3">
      <c r="B15" s="66" t="str">
        <f>+'Tab2'!P6&amp;" ……………………………"</f>
        <v>Figur 5. Antall meldte skader i motorvogn kvartalsvis (i 1000) ……………………………</v>
      </c>
      <c r="C15" s="66"/>
      <c r="D15" s="66"/>
      <c r="E15" s="66"/>
      <c r="F15" s="66"/>
      <c r="G15" s="66"/>
      <c r="H15" s="69">
        <v>6</v>
      </c>
    </row>
    <row r="16" spans="1:8" ht="12.75" customHeight="1" x14ac:dyDescent="0.3">
      <c r="B16" s="66" t="str">
        <f>+'Tab2'!P32&amp;" ……………………………"</f>
        <v>Figur 6. Anslått erstatning etter skadetype, motorvogn  2024 ……………………………</v>
      </c>
      <c r="C16" s="66"/>
      <c r="D16" s="66"/>
      <c r="E16" s="66"/>
      <c r="F16" s="66"/>
      <c r="G16" s="66"/>
      <c r="H16" s="69">
        <v>6</v>
      </c>
    </row>
    <row r="17" spans="1:14" ht="12.75" customHeight="1" x14ac:dyDescent="0.3">
      <c r="B17" s="66" t="str">
        <f>+'Tab2'!W6&amp;" ……………………………………………………………"</f>
        <v>Figur 7. Antall meldte skader i de Brann-kombinerte bransjer etter skadetype  ……………………………………………………………</v>
      </c>
      <c r="C17" s="66"/>
      <c r="D17" s="66"/>
      <c r="E17" s="66"/>
      <c r="F17" s="66"/>
      <c r="G17" s="66"/>
      <c r="H17" s="69">
        <v>7</v>
      </c>
    </row>
    <row r="18" spans="1:14" ht="12.75" customHeight="1" x14ac:dyDescent="0.3">
      <c r="B18" s="66" t="str">
        <f>+'Tab2'!W32&amp;" ……………………………………………………………"</f>
        <v>Figur 8. Anslått erstatning i de Brann-kombinerte bransjer etter skadetype  ……………………………………………………………</v>
      </c>
      <c r="C18" s="66"/>
      <c r="D18" s="66"/>
      <c r="E18" s="66"/>
      <c r="F18" s="66"/>
      <c r="G18" s="66"/>
      <c r="H18" s="69">
        <v>7</v>
      </c>
    </row>
    <row r="19" spans="1:14" ht="12.75" customHeight="1" x14ac:dyDescent="0.3">
      <c r="B19" s="66" t="str">
        <f>+'Tab2'!AD6&amp;"  ………………………………………………………………………………………………….."</f>
        <v>Figur 9. Brannskader pr. kvartal  …………………………………………………………………………………………………..</v>
      </c>
      <c r="C19" s="66"/>
      <c r="D19" s="66"/>
      <c r="E19" s="66"/>
      <c r="F19" s="66"/>
      <c r="G19" s="66"/>
      <c r="H19" s="69">
        <v>8</v>
      </c>
    </row>
    <row r="20" spans="1:14" ht="12.75" customHeight="1" x14ac:dyDescent="0.3">
      <c r="B20" s="66" t="str">
        <f>+'Tab2'!AD32&amp;"  ………………………………………………………………………………………………….."</f>
        <v>Figur 10. Innbrudd, tyverier og ran pr. kvartal  …………………………………………………………………………………………………..</v>
      </c>
      <c r="C20" s="66"/>
      <c r="D20" s="66"/>
      <c r="E20" s="66"/>
      <c r="F20" s="66"/>
      <c r="G20" s="66"/>
      <c r="H20" s="69">
        <v>8</v>
      </c>
    </row>
    <row r="22" spans="1:14" ht="12.75" customHeight="1" x14ac:dyDescent="0.3">
      <c r="B22" s="66" t="s">
        <v>91</v>
      </c>
      <c r="C22" s="66"/>
      <c r="D22" s="66"/>
      <c r="E22" s="66"/>
      <c r="F22" s="66"/>
      <c r="G22" s="66"/>
      <c r="H22" s="69"/>
    </row>
    <row r="23" spans="1:14" ht="12.75" customHeight="1" x14ac:dyDescent="0.3">
      <c r="A23" s="84" t="s">
        <v>116</v>
      </c>
      <c r="B23" s="66" t="s">
        <v>131</v>
      </c>
      <c r="C23" s="66"/>
      <c r="D23" s="66"/>
      <c r="E23" s="66"/>
      <c r="F23" s="66"/>
      <c r="G23" s="66"/>
      <c r="H23" s="69">
        <v>9</v>
      </c>
    </row>
    <row r="24" spans="1:14" ht="12.75" customHeight="1" x14ac:dyDescent="0.3">
      <c r="A24" s="84" t="s">
        <v>117</v>
      </c>
      <c r="B24" s="66" t="s">
        <v>93</v>
      </c>
      <c r="C24" s="66"/>
      <c r="D24" s="66"/>
      <c r="E24" s="66"/>
      <c r="F24" s="66"/>
      <c r="G24" s="66"/>
      <c r="H24" s="69">
        <f>H23+1</f>
        <v>10</v>
      </c>
    </row>
    <row r="25" spans="1:14" ht="12.75" customHeight="1" x14ac:dyDescent="0.3">
      <c r="B25" s="66"/>
      <c r="C25" s="66"/>
      <c r="D25" s="66"/>
      <c r="E25" s="66"/>
      <c r="F25" s="66"/>
      <c r="G25" s="66"/>
      <c r="H25" s="69"/>
    </row>
    <row r="26" spans="1:14" ht="12.75" customHeight="1" x14ac:dyDescent="0.3">
      <c r="A26" s="84" t="s">
        <v>118</v>
      </c>
      <c r="B26" s="66" t="s">
        <v>132</v>
      </c>
      <c r="C26" s="66"/>
      <c r="D26" s="66"/>
      <c r="E26" s="66"/>
      <c r="F26" s="66"/>
      <c r="G26" s="66"/>
      <c r="H26" s="69">
        <f>+H24+1</f>
        <v>11</v>
      </c>
    </row>
    <row r="27" spans="1:14" ht="12.75" customHeight="1" x14ac:dyDescent="0.3">
      <c r="B27" s="66" t="s">
        <v>94</v>
      </c>
      <c r="C27" s="66"/>
      <c r="D27" s="66"/>
      <c r="E27" s="66"/>
      <c r="F27" s="66"/>
      <c r="G27" s="66"/>
      <c r="H27" s="69">
        <f>+H26</f>
        <v>11</v>
      </c>
      <c r="N27" s="70"/>
    </row>
    <row r="28" spans="1:14" ht="12.75" customHeight="1" x14ac:dyDescent="0.3">
      <c r="A28" s="84" t="s">
        <v>119</v>
      </c>
      <c r="B28" s="66" t="s">
        <v>133</v>
      </c>
      <c r="C28" s="66"/>
      <c r="D28" s="66"/>
      <c r="E28" s="66"/>
      <c r="F28" s="66"/>
      <c r="G28" s="66"/>
      <c r="H28" s="69">
        <f>+H26+1</f>
        <v>12</v>
      </c>
      <c r="N28" s="70"/>
    </row>
    <row r="29" spans="1:14" ht="12.75" customHeight="1" x14ac:dyDescent="0.3">
      <c r="B29" s="66" t="s">
        <v>95</v>
      </c>
      <c r="C29" s="66"/>
      <c r="D29" s="66"/>
      <c r="E29" s="66"/>
      <c r="F29" s="66"/>
      <c r="G29" s="66"/>
      <c r="H29" s="69">
        <f>+H28</f>
        <v>12</v>
      </c>
      <c r="N29" s="70"/>
    </row>
    <row r="30" spans="1:14" ht="12.75" customHeight="1" x14ac:dyDescent="0.3">
      <c r="B30" s="66"/>
      <c r="C30" s="66"/>
      <c r="D30" s="66"/>
      <c r="E30" s="66"/>
      <c r="F30" s="66"/>
      <c r="G30" s="66"/>
      <c r="H30" s="69"/>
      <c r="N30" s="70"/>
    </row>
    <row r="31" spans="1:14" ht="12.75" customHeight="1" x14ac:dyDescent="0.3">
      <c r="A31" s="84" t="s">
        <v>120</v>
      </c>
      <c r="B31" s="66" t="s">
        <v>134</v>
      </c>
      <c r="C31" s="66"/>
      <c r="D31" s="66"/>
      <c r="E31" s="66"/>
      <c r="F31" s="66"/>
      <c r="G31" s="66"/>
      <c r="H31" s="69">
        <f>+H29+1</f>
        <v>13</v>
      </c>
      <c r="N31" s="70"/>
    </row>
    <row r="32" spans="1:14" ht="12.75" customHeight="1" x14ac:dyDescent="0.3">
      <c r="B32" s="66" t="s">
        <v>96</v>
      </c>
      <c r="C32" s="66"/>
      <c r="D32" s="66"/>
      <c r="E32" s="66"/>
      <c r="F32" s="66"/>
      <c r="G32" s="66"/>
      <c r="H32" s="69">
        <f>+H31</f>
        <v>13</v>
      </c>
      <c r="N32" s="70"/>
    </row>
    <row r="33" spans="1:14" ht="12.75" customHeight="1" x14ac:dyDescent="0.3">
      <c r="A33" s="84" t="s">
        <v>121</v>
      </c>
      <c r="B33" s="66" t="s">
        <v>135</v>
      </c>
      <c r="C33" s="66"/>
      <c r="D33" s="66"/>
      <c r="E33" s="66"/>
      <c r="F33" s="66"/>
      <c r="G33" s="66"/>
      <c r="H33" s="69">
        <f>+H31+1</f>
        <v>14</v>
      </c>
      <c r="N33" s="70"/>
    </row>
    <row r="34" spans="1:14" ht="12.75" customHeight="1" x14ac:dyDescent="0.3">
      <c r="B34" s="66" t="s">
        <v>97</v>
      </c>
      <c r="C34" s="66"/>
      <c r="D34" s="66"/>
      <c r="E34" s="66"/>
      <c r="F34" s="66"/>
      <c r="G34" s="66"/>
      <c r="H34" s="69">
        <f>+H33</f>
        <v>14</v>
      </c>
      <c r="N34" s="70"/>
    </row>
    <row r="35" spans="1:14" ht="12.75" customHeight="1" x14ac:dyDescent="0.3">
      <c r="A35" s="84" t="s">
        <v>122</v>
      </c>
      <c r="B35" s="66" t="s">
        <v>136</v>
      </c>
      <c r="C35" s="66"/>
      <c r="D35" s="66"/>
      <c r="E35" s="66"/>
      <c r="F35" s="66"/>
      <c r="G35" s="66"/>
      <c r="H35" s="69">
        <f>+H34+1</f>
        <v>15</v>
      </c>
      <c r="N35" s="70"/>
    </row>
    <row r="36" spans="1:14" ht="12.75" customHeight="1" x14ac:dyDescent="0.3">
      <c r="B36" s="66" t="s">
        <v>100</v>
      </c>
      <c r="C36" s="66"/>
      <c r="D36" s="66"/>
      <c r="E36" s="66"/>
      <c r="F36" s="66"/>
      <c r="G36" s="66"/>
      <c r="H36" s="69">
        <f>+H35</f>
        <v>15</v>
      </c>
      <c r="N36" s="70"/>
    </row>
    <row r="37" spans="1:14" ht="12.75" customHeight="1" x14ac:dyDescent="0.3">
      <c r="A37" s="84" t="s">
        <v>123</v>
      </c>
      <c r="B37" s="66" t="s">
        <v>137</v>
      </c>
      <c r="C37" s="66"/>
      <c r="D37" s="66"/>
      <c r="E37" s="66"/>
      <c r="F37" s="66"/>
      <c r="G37" s="66"/>
      <c r="H37" s="69">
        <f>+H36+1</f>
        <v>16</v>
      </c>
      <c r="N37" s="70"/>
    </row>
    <row r="38" spans="1:14" ht="12.75" customHeight="1" x14ac:dyDescent="0.3">
      <c r="B38" s="66" t="s">
        <v>101</v>
      </c>
      <c r="C38" s="66"/>
      <c r="D38" s="66"/>
      <c r="E38" s="66"/>
      <c r="F38" s="66"/>
      <c r="G38" s="66"/>
      <c r="H38" s="69">
        <f>+H37</f>
        <v>16</v>
      </c>
      <c r="N38" s="70"/>
    </row>
    <row r="39" spans="1:14" ht="12.75" customHeight="1" x14ac:dyDescent="0.3">
      <c r="B39" s="66"/>
      <c r="C39" s="66"/>
      <c r="D39" s="66"/>
      <c r="E39" s="66"/>
      <c r="F39" s="66"/>
      <c r="G39" s="66"/>
      <c r="H39" s="69"/>
      <c r="N39" s="70"/>
    </row>
    <row r="40" spans="1:14" ht="12.75" customHeight="1" x14ac:dyDescent="0.3">
      <c r="A40" s="84" t="s">
        <v>124</v>
      </c>
      <c r="B40" s="66" t="s">
        <v>166</v>
      </c>
      <c r="C40" s="66"/>
      <c r="D40" s="66"/>
      <c r="E40" s="66"/>
      <c r="F40" s="66"/>
      <c r="G40" s="66"/>
      <c r="H40" s="69">
        <f>+H38+1</f>
        <v>17</v>
      </c>
      <c r="N40" s="70"/>
    </row>
    <row r="41" spans="1:14" ht="12.75" customHeight="1" x14ac:dyDescent="0.3">
      <c r="B41" s="66" t="s">
        <v>167</v>
      </c>
      <c r="C41" s="66"/>
      <c r="D41" s="66"/>
      <c r="E41" s="66"/>
      <c r="F41" s="66"/>
      <c r="G41" s="66"/>
      <c r="H41" s="69">
        <f>+H40</f>
        <v>17</v>
      </c>
      <c r="N41" s="70"/>
    </row>
    <row r="42" spans="1:14" ht="12.75" customHeight="1" x14ac:dyDescent="0.3">
      <c r="B42" s="66"/>
      <c r="C42" s="66"/>
      <c r="D42" s="66"/>
      <c r="E42" s="66"/>
      <c r="F42" s="66"/>
      <c r="G42" s="66"/>
      <c r="H42" s="69"/>
      <c r="N42" s="70"/>
    </row>
    <row r="43" spans="1:14" ht="12.75" customHeight="1" x14ac:dyDescent="0.3">
      <c r="A43" s="84" t="s">
        <v>172</v>
      </c>
      <c r="B43" s="66" t="s">
        <v>138</v>
      </c>
      <c r="H43" s="69">
        <f>+H40+1</f>
        <v>18</v>
      </c>
      <c r="N43" s="70"/>
    </row>
    <row r="44" spans="1:14" ht="12.75" customHeight="1" x14ac:dyDescent="0.3">
      <c r="B44" s="66" t="s">
        <v>104</v>
      </c>
      <c r="H44" s="69">
        <f>+H43</f>
        <v>18</v>
      </c>
      <c r="N44" s="70"/>
    </row>
    <row r="45" spans="1:14" ht="12.75" customHeight="1" x14ac:dyDescent="0.3">
      <c r="A45" s="84" t="s">
        <v>125</v>
      </c>
      <c r="B45" s="66" t="s">
        <v>139</v>
      </c>
      <c r="H45" s="69">
        <f>+H43+1</f>
        <v>19</v>
      </c>
      <c r="N45" s="70"/>
    </row>
    <row r="46" spans="1:14" ht="12.75" customHeight="1" x14ac:dyDescent="0.3">
      <c r="B46" s="66" t="s">
        <v>102</v>
      </c>
      <c r="H46" s="69">
        <f>+H45</f>
        <v>19</v>
      </c>
      <c r="N46" s="70"/>
    </row>
    <row r="47" spans="1:14" ht="12.75" customHeight="1" x14ac:dyDescent="0.3">
      <c r="A47" s="84" t="s">
        <v>126</v>
      </c>
      <c r="B47" s="66" t="s">
        <v>140</v>
      </c>
      <c r="H47" s="69">
        <f>+H46+1</f>
        <v>20</v>
      </c>
      <c r="N47" s="70"/>
    </row>
    <row r="48" spans="1:14" ht="12.75" customHeight="1" x14ac:dyDescent="0.3">
      <c r="B48" s="66" t="s">
        <v>103</v>
      </c>
      <c r="H48" s="69">
        <f>H47</f>
        <v>20</v>
      </c>
      <c r="N48" s="70"/>
    </row>
    <row r="49" spans="1:14" ht="12.75" customHeight="1" x14ac:dyDescent="0.3">
      <c r="A49" s="84"/>
      <c r="B49" s="66"/>
      <c r="C49" s="66"/>
      <c r="D49" s="66"/>
      <c r="E49" s="66"/>
      <c r="F49" s="66"/>
      <c r="G49" s="66"/>
      <c r="H49" s="69"/>
      <c r="N49" s="70"/>
    </row>
    <row r="50" spans="1:14" ht="12.75" customHeight="1" x14ac:dyDescent="0.3">
      <c r="A50" s="84"/>
      <c r="B50" s="66"/>
      <c r="C50" s="66"/>
      <c r="D50" s="66"/>
      <c r="E50" s="66"/>
      <c r="F50" s="66"/>
      <c r="G50" s="66"/>
      <c r="H50" s="69"/>
      <c r="N50" s="70"/>
    </row>
    <row r="51" spans="1:14" ht="12.75" customHeight="1" x14ac:dyDescent="0.3">
      <c r="A51" s="84"/>
      <c r="B51" s="66"/>
      <c r="C51" s="66"/>
      <c r="D51" s="66"/>
      <c r="E51" s="66"/>
      <c r="F51" s="66"/>
      <c r="G51" s="66"/>
      <c r="H51" s="69"/>
      <c r="N51" s="70"/>
    </row>
    <row r="52" spans="1:14" ht="12.75" customHeight="1" x14ac:dyDescent="0.3">
      <c r="A52" s="84"/>
      <c r="B52" s="66"/>
      <c r="C52" s="66"/>
      <c r="D52" s="66"/>
      <c r="E52" s="66"/>
      <c r="F52" s="66"/>
      <c r="G52" s="66"/>
      <c r="H52" s="69"/>
      <c r="N52" s="70"/>
    </row>
    <row r="53" spans="1:14" ht="12.75" customHeight="1" x14ac:dyDescent="0.3">
      <c r="A53" s="84"/>
      <c r="B53" s="66"/>
      <c r="C53" s="66"/>
      <c r="D53" s="66"/>
      <c r="E53" s="66"/>
      <c r="F53" s="66"/>
      <c r="G53" s="66"/>
      <c r="H53" s="69"/>
      <c r="N53" s="70"/>
    </row>
    <row r="54" spans="1:14" ht="12.75" customHeight="1" x14ac:dyDescent="0.3">
      <c r="A54" s="84"/>
      <c r="B54" s="66"/>
      <c r="C54" s="66"/>
      <c r="D54" s="66"/>
      <c r="E54" s="66"/>
      <c r="F54" s="66"/>
      <c r="G54" s="66"/>
      <c r="H54" s="69"/>
      <c r="N54" s="70"/>
    </row>
    <row r="55" spans="1:14" ht="12.75" customHeight="1" x14ac:dyDescent="0.3">
      <c r="A55" s="84"/>
      <c r="B55" s="66"/>
      <c r="C55" s="66"/>
      <c r="D55" s="66"/>
      <c r="E55" s="66"/>
      <c r="F55" s="66"/>
      <c r="G55" s="66"/>
      <c r="H55" s="69"/>
      <c r="N55" s="70"/>
    </row>
    <row r="56" spans="1:14" ht="12.75" customHeight="1" x14ac:dyDescent="0.3">
      <c r="A56" s="84"/>
      <c r="B56" s="66"/>
      <c r="C56" s="66"/>
      <c r="D56" s="66"/>
      <c r="E56" s="66"/>
      <c r="F56" s="66"/>
      <c r="G56" s="66"/>
      <c r="H56" s="69"/>
      <c r="N56" s="70"/>
    </row>
    <row r="57" spans="1:14" ht="12.75" customHeight="1" x14ac:dyDescent="0.3">
      <c r="A57" s="84"/>
      <c r="B57" s="66"/>
      <c r="C57" s="66"/>
      <c r="D57" s="66"/>
      <c r="E57" s="66"/>
      <c r="F57" s="66"/>
      <c r="G57" s="66"/>
      <c r="H57" s="69"/>
      <c r="N57" s="70"/>
    </row>
    <row r="58" spans="1:14" ht="12.75" customHeight="1" x14ac:dyDescent="0.3">
      <c r="B58" s="66"/>
      <c r="C58" s="66"/>
      <c r="D58" s="66"/>
      <c r="E58" s="66"/>
      <c r="F58" s="66"/>
      <c r="G58" s="66"/>
      <c r="H58" s="69"/>
      <c r="N58" s="70"/>
    </row>
    <row r="59" spans="1:14" ht="12.75" customHeight="1" x14ac:dyDescent="0.25">
      <c r="B59" s="47"/>
      <c r="C59" s="48"/>
      <c r="D59" s="48"/>
      <c r="E59" s="89"/>
      <c r="F59" s="48"/>
      <c r="G59" s="49"/>
      <c r="H59" s="49"/>
      <c r="N59" s="70"/>
    </row>
    <row r="60" spans="1:14" ht="12.75" customHeight="1" x14ac:dyDescent="0.25">
      <c r="B60" s="50"/>
      <c r="C60" s="50"/>
      <c r="D60" s="50"/>
      <c r="E60" s="50"/>
      <c r="F60" s="50"/>
      <c r="G60" s="50"/>
      <c r="H60" s="50"/>
      <c r="I60" s="70"/>
    </row>
    <row r="61" spans="1:14" ht="12.75" customHeight="1" x14ac:dyDescent="0.25">
      <c r="B61" s="52" t="str">
        <f>+B123</f>
        <v>Finans Norge / Skadeforsikringsstatistikk</v>
      </c>
      <c r="H61" s="161">
        <v>1</v>
      </c>
      <c r="I61" s="70"/>
    </row>
    <row r="62" spans="1:14" ht="12.75" customHeight="1" x14ac:dyDescent="0.25">
      <c r="B62" s="52" t="str">
        <f>+B124</f>
        <v>Skadestatistikk for landbasert forsikring 3. kvartal 2024</v>
      </c>
      <c r="H62" s="162"/>
      <c r="I62" s="70"/>
    </row>
    <row r="63" spans="1:14" ht="12.75" customHeight="1" x14ac:dyDescent="0.25">
      <c r="I63" s="70"/>
    </row>
    <row r="64" spans="1:14" ht="12.75" customHeight="1" x14ac:dyDescent="0.25">
      <c r="I64" s="70"/>
    </row>
    <row r="66" spans="1:13" ht="12.75" customHeight="1" x14ac:dyDescent="0.3">
      <c r="A66" s="84" t="s">
        <v>127</v>
      </c>
      <c r="B66" s="66" t="s">
        <v>218</v>
      </c>
      <c r="H66" s="69">
        <f>H48+1</f>
        <v>21</v>
      </c>
    </row>
    <row r="67" spans="1:13" ht="12.75" customHeight="1" x14ac:dyDescent="0.3">
      <c r="B67" s="66" t="s">
        <v>219</v>
      </c>
      <c r="H67" s="69">
        <f>H66</f>
        <v>21</v>
      </c>
    </row>
    <row r="68" spans="1:13" ht="12.75" customHeight="1" x14ac:dyDescent="0.3">
      <c r="A68" s="84" t="s">
        <v>128</v>
      </c>
      <c r="B68" s="66" t="s">
        <v>220</v>
      </c>
      <c r="H68" s="69">
        <f>H67+1</f>
        <v>22</v>
      </c>
    </row>
    <row r="69" spans="1:13" ht="12.75" customHeight="1" x14ac:dyDescent="0.3">
      <c r="B69" s="66" t="s">
        <v>221</v>
      </c>
      <c r="H69" s="69">
        <f>H68</f>
        <v>22</v>
      </c>
    </row>
    <row r="70" spans="1:13" ht="12.75" customHeight="1" x14ac:dyDescent="0.3">
      <c r="A70" s="84" t="s">
        <v>129</v>
      </c>
      <c r="B70" s="66" t="s">
        <v>222</v>
      </c>
      <c r="H70" s="69">
        <f>H69+1</f>
        <v>23</v>
      </c>
      <c r="J70"/>
      <c r="K70"/>
      <c r="L70"/>
      <c r="M70"/>
    </row>
    <row r="71" spans="1:13" ht="12.75" customHeight="1" x14ac:dyDescent="0.3">
      <c r="B71" s="66" t="s">
        <v>223</v>
      </c>
      <c r="H71" s="69">
        <f>H70</f>
        <v>23</v>
      </c>
      <c r="J71"/>
      <c r="K71" s="64"/>
      <c r="L71" s="65"/>
      <c r="M71" s="65"/>
    </row>
    <row r="72" spans="1:13" ht="12.75" customHeight="1" x14ac:dyDescent="0.25">
      <c r="J72"/>
      <c r="K72" s="63"/>
      <c r="L72"/>
      <c r="M72"/>
    </row>
    <row r="73" spans="1:13" ht="12.75" customHeight="1" x14ac:dyDescent="0.3">
      <c r="A73" s="84" t="s">
        <v>130</v>
      </c>
      <c r="B73" s="66" t="s">
        <v>141</v>
      </c>
      <c r="C73" s="66"/>
      <c r="D73" s="66"/>
      <c r="E73" s="66"/>
      <c r="F73" s="66"/>
      <c r="G73" s="66"/>
      <c r="H73" s="69">
        <f>+H71+1</f>
        <v>24</v>
      </c>
      <c r="J73"/>
      <c r="K73" s="62"/>
      <c r="L73" s="62"/>
      <c r="M73" s="62"/>
    </row>
    <row r="74" spans="1:13" ht="12.75" customHeight="1" x14ac:dyDescent="0.3">
      <c r="B74" s="66" t="s">
        <v>107</v>
      </c>
      <c r="C74" s="66"/>
      <c r="D74" s="66"/>
      <c r="E74" s="66"/>
      <c r="F74" s="66"/>
      <c r="G74" s="66"/>
      <c r="H74" s="69">
        <f>+H73</f>
        <v>24</v>
      </c>
      <c r="J74"/>
      <c r="K74" s="62"/>
      <c r="L74" s="62"/>
      <c r="M74" s="62"/>
    </row>
    <row r="75" spans="1:13" ht="12.75" customHeight="1" x14ac:dyDescent="0.3">
      <c r="A75" s="84" t="s">
        <v>224</v>
      </c>
      <c r="B75" s="66" t="s">
        <v>142</v>
      </c>
      <c r="C75" s="66"/>
      <c r="D75" s="66"/>
      <c r="E75" s="66"/>
      <c r="F75" s="66"/>
      <c r="G75" s="66"/>
      <c r="H75" s="69">
        <f>+H74+1</f>
        <v>25</v>
      </c>
      <c r="J75"/>
      <c r="K75" s="62"/>
      <c r="L75" s="62"/>
      <c r="M75" s="62"/>
    </row>
    <row r="76" spans="1:13" ht="12.75" customHeight="1" x14ac:dyDescent="0.3">
      <c r="B76" s="66" t="s">
        <v>105</v>
      </c>
      <c r="C76" s="66"/>
      <c r="D76" s="66"/>
      <c r="E76" s="66"/>
      <c r="F76" s="66"/>
      <c r="G76" s="66"/>
      <c r="H76" s="69">
        <f>+H75</f>
        <v>25</v>
      </c>
      <c r="J76"/>
      <c r="K76" s="62"/>
      <c r="L76" s="62"/>
      <c r="M76" s="62"/>
    </row>
    <row r="77" spans="1:13" ht="12.75" customHeight="1" x14ac:dyDescent="0.3">
      <c r="A77" s="84" t="s">
        <v>225</v>
      </c>
      <c r="B77" s="66" t="s">
        <v>143</v>
      </c>
      <c r="C77" s="66"/>
      <c r="D77" s="66"/>
      <c r="E77" s="66"/>
      <c r="F77" s="66"/>
      <c r="G77" s="66"/>
      <c r="H77" s="69">
        <f>+H76+1</f>
        <v>26</v>
      </c>
      <c r="J77"/>
      <c r="K77"/>
      <c r="L77"/>
      <c r="M77"/>
    </row>
    <row r="78" spans="1:13" ht="12.75" customHeight="1" x14ac:dyDescent="0.3">
      <c r="B78" s="66" t="s">
        <v>106</v>
      </c>
      <c r="C78" s="66"/>
      <c r="D78" s="66"/>
      <c r="E78" s="66"/>
      <c r="F78" s="66"/>
      <c r="G78" s="66"/>
      <c r="H78" s="69">
        <f>+H77</f>
        <v>26</v>
      </c>
      <c r="J78"/>
      <c r="K78"/>
      <c r="L78"/>
      <c r="M78"/>
    </row>
    <row r="79" spans="1:13" ht="12.75" customHeight="1" x14ac:dyDescent="0.25">
      <c r="B79"/>
      <c r="C79"/>
      <c r="D79"/>
      <c r="E79"/>
      <c r="F79"/>
      <c r="G79"/>
      <c r="I79"/>
      <c r="J79"/>
      <c r="K79"/>
      <c r="L79"/>
      <c r="M79"/>
    </row>
    <row r="80" spans="1:13" ht="12.75" customHeight="1" x14ac:dyDescent="0.3">
      <c r="A80" s="84" t="s">
        <v>226</v>
      </c>
      <c r="B80" s="66" t="s">
        <v>92</v>
      </c>
      <c r="C80" s="66"/>
      <c r="D80" s="66"/>
      <c r="E80" s="66"/>
      <c r="F80" s="66"/>
      <c r="G80" s="66"/>
      <c r="H80" s="69">
        <f>+H78+1</f>
        <v>27</v>
      </c>
      <c r="I80"/>
      <c r="J80"/>
      <c r="K80"/>
      <c r="L80"/>
      <c r="M80"/>
    </row>
    <row r="81" spans="2:13" ht="12.75" customHeight="1" x14ac:dyDescent="0.25">
      <c r="C81"/>
      <c r="D81"/>
      <c r="E81"/>
      <c r="F81"/>
      <c r="G81"/>
      <c r="I81" s="61"/>
      <c r="J81"/>
      <c r="K81"/>
      <c r="L81"/>
      <c r="M81"/>
    </row>
    <row r="82" spans="2:13" ht="12.75" customHeight="1" x14ac:dyDescent="0.25">
      <c r="C82"/>
      <c r="D82"/>
      <c r="E82"/>
      <c r="F82"/>
      <c r="G82"/>
      <c r="I82" s="61"/>
      <c r="J82"/>
      <c r="K82"/>
      <c r="L82"/>
      <c r="M82"/>
    </row>
    <row r="83" spans="2:13" ht="12.75" customHeight="1" x14ac:dyDescent="0.25">
      <c r="C83"/>
      <c r="D83"/>
      <c r="E83"/>
      <c r="F83"/>
      <c r="G83"/>
      <c r="I83" s="61"/>
      <c r="J83"/>
      <c r="K83"/>
      <c r="L83"/>
      <c r="M83"/>
    </row>
    <row r="84" spans="2:13" ht="12.75" customHeight="1" x14ac:dyDescent="0.25">
      <c r="C84"/>
      <c r="D84"/>
      <c r="E84"/>
      <c r="F84"/>
      <c r="G84"/>
      <c r="I84" s="61"/>
      <c r="J84"/>
      <c r="K84"/>
      <c r="L84"/>
      <c r="M84"/>
    </row>
    <row r="85" spans="2:13" ht="12.75" customHeight="1" x14ac:dyDescent="0.25">
      <c r="C85"/>
      <c r="D85"/>
      <c r="E85"/>
      <c r="F85"/>
      <c r="G85"/>
      <c r="I85" s="61"/>
      <c r="J85"/>
      <c r="K85"/>
      <c r="L85"/>
      <c r="M85"/>
    </row>
    <row r="86" spans="2:13" ht="12.75" customHeight="1" x14ac:dyDescent="0.25">
      <c r="C86"/>
      <c r="D86"/>
      <c r="E86"/>
      <c r="F86"/>
      <c r="G86"/>
      <c r="I86" s="61"/>
      <c r="J86"/>
      <c r="K86"/>
      <c r="L86"/>
      <c r="M86"/>
    </row>
    <row r="87" spans="2:13" ht="12.75" customHeight="1" x14ac:dyDescent="0.25">
      <c r="C87"/>
      <c r="D87"/>
      <c r="E87"/>
      <c r="F87"/>
      <c r="G87"/>
      <c r="I87" s="61"/>
      <c r="J87"/>
      <c r="K87"/>
      <c r="L87"/>
      <c r="M87"/>
    </row>
    <row r="88" spans="2:13" ht="12.75" customHeight="1" x14ac:dyDescent="0.25">
      <c r="C88"/>
      <c r="D88"/>
      <c r="E88"/>
      <c r="F88"/>
      <c r="G88"/>
      <c r="I88" s="61"/>
      <c r="J88"/>
      <c r="K88"/>
      <c r="L88"/>
      <c r="M88"/>
    </row>
    <row r="89" spans="2:13" ht="12.75" customHeight="1" x14ac:dyDescent="0.25">
      <c r="C89"/>
      <c r="D89"/>
      <c r="E89"/>
      <c r="F89"/>
      <c r="G89"/>
      <c r="I89"/>
      <c r="J89"/>
      <c r="K89"/>
      <c r="L89"/>
      <c r="M89"/>
    </row>
    <row r="90" spans="2:13" ht="12.75" customHeight="1" x14ac:dyDescent="0.25">
      <c r="C90"/>
      <c r="D90"/>
      <c r="E90"/>
      <c r="F90"/>
      <c r="G90"/>
      <c r="I90"/>
      <c r="J90"/>
      <c r="K90"/>
      <c r="L90"/>
      <c r="M90"/>
    </row>
    <row r="91" spans="2:13" ht="12.75" customHeight="1" x14ac:dyDescent="0.3">
      <c r="B91" s="81"/>
      <c r="C91"/>
      <c r="D91"/>
      <c r="E91"/>
      <c r="F91"/>
      <c r="G91"/>
      <c r="I91"/>
      <c r="J91"/>
      <c r="K91"/>
      <c r="L91"/>
      <c r="M91"/>
    </row>
    <row r="92" spans="2:13" ht="12.75" customHeight="1" x14ac:dyDescent="0.25">
      <c r="C92"/>
      <c r="D92"/>
      <c r="E92"/>
      <c r="F92"/>
      <c r="G92"/>
      <c r="I92"/>
      <c r="J92"/>
      <c r="K92"/>
      <c r="L92"/>
      <c r="M92"/>
    </row>
    <row r="93" spans="2:13" ht="12.75" customHeight="1" x14ac:dyDescent="0.25">
      <c r="C93"/>
      <c r="D93"/>
      <c r="E93"/>
      <c r="F93"/>
      <c r="G93"/>
      <c r="I93"/>
      <c r="J93"/>
      <c r="K93"/>
      <c r="L93"/>
      <c r="M93"/>
    </row>
    <row r="94" spans="2:13" ht="12.75" customHeight="1" x14ac:dyDescent="0.25">
      <c r="B94"/>
      <c r="C94"/>
      <c r="D94"/>
      <c r="E94"/>
      <c r="F94"/>
      <c r="G94"/>
      <c r="I94"/>
      <c r="J94"/>
      <c r="K94"/>
      <c r="L94"/>
      <c r="M94"/>
    </row>
    <row r="95" spans="2:13" ht="12.75" customHeight="1" x14ac:dyDescent="0.25">
      <c r="B95"/>
      <c r="C95"/>
      <c r="D95"/>
      <c r="E95"/>
      <c r="F95"/>
      <c r="G95"/>
      <c r="I95"/>
      <c r="J95"/>
      <c r="K95"/>
      <c r="L95"/>
      <c r="M95"/>
    </row>
    <row r="96" spans="2:13" ht="12.75" customHeight="1" x14ac:dyDescent="0.25">
      <c r="C96"/>
      <c r="D96"/>
      <c r="E96"/>
      <c r="F96"/>
      <c r="G96"/>
      <c r="I96"/>
      <c r="J96"/>
      <c r="K96"/>
      <c r="L96"/>
      <c r="M96"/>
    </row>
    <row r="97" spans="2:13" ht="12.75" customHeight="1" x14ac:dyDescent="0.25">
      <c r="C97"/>
      <c r="D97"/>
      <c r="E97"/>
      <c r="F97"/>
      <c r="G97"/>
      <c r="I97"/>
      <c r="J97"/>
      <c r="K97"/>
      <c r="L97"/>
      <c r="M97"/>
    </row>
    <row r="98" spans="2:13" ht="12.75" customHeight="1" x14ac:dyDescent="0.25">
      <c r="B98"/>
      <c r="C98"/>
      <c r="D98"/>
      <c r="E98"/>
      <c r="F98"/>
      <c r="G98"/>
      <c r="I98"/>
      <c r="J98"/>
      <c r="K98"/>
      <c r="L98"/>
      <c r="M98"/>
    </row>
    <row r="99" spans="2:13" ht="12.75" customHeight="1" x14ac:dyDescent="0.25">
      <c r="C99"/>
      <c r="D99"/>
      <c r="E99"/>
      <c r="F99"/>
      <c r="G99"/>
      <c r="I99"/>
      <c r="J99"/>
      <c r="K99"/>
      <c r="L99"/>
      <c r="M99"/>
    </row>
    <row r="100" spans="2:13" ht="12.75" customHeight="1" x14ac:dyDescent="0.25">
      <c r="C100"/>
      <c r="D100"/>
      <c r="E100"/>
      <c r="F100"/>
      <c r="G100"/>
      <c r="I100"/>
      <c r="J100"/>
      <c r="K100"/>
      <c r="L100"/>
      <c r="M100"/>
    </row>
    <row r="101" spans="2:13" ht="12.75" customHeight="1" x14ac:dyDescent="0.25">
      <c r="B101"/>
      <c r="C101"/>
      <c r="D101"/>
      <c r="E101"/>
      <c r="F101"/>
      <c r="G101"/>
      <c r="I101"/>
      <c r="J101"/>
      <c r="K101"/>
      <c r="L101"/>
      <c r="M101"/>
    </row>
    <row r="102" spans="2:13" ht="12.75" customHeight="1" x14ac:dyDescent="0.25">
      <c r="B102"/>
      <c r="C102"/>
      <c r="D102"/>
      <c r="E102"/>
      <c r="F102"/>
      <c r="G102"/>
      <c r="I102"/>
      <c r="J102"/>
      <c r="K102"/>
      <c r="L102"/>
      <c r="M102"/>
    </row>
    <row r="103" spans="2:13" ht="12.75" customHeight="1" x14ac:dyDescent="0.25">
      <c r="B103"/>
      <c r="C103"/>
      <c r="D103"/>
      <c r="E103"/>
      <c r="F103"/>
      <c r="G103"/>
      <c r="I103"/>
      <c r="J103"/>
      <c r="K103"/>
      <c r="L103"/>
      <c r="M103"/>
    </row>
    <row r="104" spans="2:13" ht="12.75" customHeight="1" x14ac:dyDescent="0.25">
      <c r="B104"/>
      <c r="C104"/>
      <c r="D104"/>
      <c r="E104"/>
      <c r="F104"/>
      <c r="G104"/>
      <c r="I104"/>
      <c r="J104"/>
      <c r="K104"/>
      <c r="L104"/>
      <c r="M104"/>
    </row>
    <row r="105" spans="2:13" ht="12.75" customHeight="1" x14ac:dyDescent="0.25">
      <c r="B105"/>
      <c r="C105"/>
      <c r="D105"/>
      <c r="E105"/>
      <c r="F105"/>
      <c r="G105"/>
      <c r="I105"/>
      <c r="J105"/>
      <c r="K105"/>
      <c r="L105"/>
      <c r="M105"/>
    </row>
    <row r="106" spans="2:13" ht="12.75" customHeight="1" x14ac:dyDescent="0.25">
      <c r="B106"/>
      <c r="C106"/>
      <c r="D106"/>
      <c r="E106"/>
      <c r="F106"/>
      <c r="G106"/>
      <c r="I106"/>
      <c r="J106"/>
      <c r="K106"/>
      <c r="L106"/>
      <c r="M106"/>
    </row>
    <row r="107" spans="2:13" ht="12.75" customHeight="1" x14ac:dyDescent="0.25">
      <c r="B107"/>
      <c r="C107"/>
      <c r="D107"/>
      <c r="E107"/>
      <c r="F107"/>
      <c r="G107"/>
      <c r="I107"/>
      <c r="J107"/>
      <c r="K107"/>
      <c r="L107"/>
      <c r="M107"/>
    </row>
    <row r="108" spans="2:13" ht="12.75" customHeight="1" x14ac:dyDescent="0.25">
      <c r="B108"/>
      <c r="C108"/>
      <c r="D108"/>
      <c r="E108"/>
      <c r="F108"/>
      <c r="G108"/>
      <c r="I108"/>
      <c r="J108"/>
      <c r="K108"/>
      <c r="L108"/>
      <c r="M108"/>
    </row>
    <row r="109" spans="2:13" ht="12.75" customHeight="1" x14ac:dyDescent="0.25">
      <c r="B109"/>
      <c r="C109"/>
      <c r="D109"/>
      <c r="E109"/>
      <c r="F109"/>
      <c r="G109"/>
      <c r="I109"/>
      <c r="J109"/>
      <c r="K109"/>
      <c r="L109"/>
      <c r="M109"/>
    </row>
    <row r="110" spans="2:13" ht="12.75" customHeight="1" x14ac:dyDescent="0.25">
      <c r="B110"/>
      <c r="C110"/>
      <c r="D110"/>
      <c r="E110"/>
      <c r="F110"/>
      <c r="G110"/>
      <c r="I110"/>
      <c r="J110"/>
      <c r="K110"/>
      <c r="L110"/>
      <c r="M110"/>
    </row>
    <row r="111" spans="2:13" ht="12.75" customHeight="1" x14ac:dyDescent="0.25">
      <c r="B111"/>
      <c r="C111"/>
      <c r="D111"/>
      <c r="E111"/>
      <c r="F111"/>
      <c r="G111"/>
      <c r="I111"/>
      <c r="J111"/>
      <c r="K111"/>
      <c r="L111"/>
      <c r="M111"/>
    </row>
    <row r="112" spans="2:13" ht="12.75" customHeight="1" x14ac:dyDescent="0.25">
      <c r="B112"/>
      <c r="C112"/>
      <c r="D112"/>
      <c r="E112"/>
      <c r="F112"/>
      <c r="G112"/>
      <c r="I112"/>
      <c r="J112"/>
      <c r="K112"/>
      <c r="L112"/>
      <c r="M112"/>
    </row>
    <row r="113" spans="2:13" ht="12.75" customHeight="1" x14ac:dyDescent="0.25">
      <c r="B113"/>
      <c r="C113"/>
      <c r="D113"/>
      <c r="E113"/>
      <c r="F113"/>
      <c r="G113"/>
      <c r="I113"/>
      <c r="J113"/>
      <c r="K113"/>
      <c r="L113"/>
      <c r="M113"/>
    </row>
    <row r="114" spans="2:13" ht="12.75" customHeight="1" x14ac:dyDescent="0.25">
      <c r="B114"/>
      <c r="C114"/>
      <c r="D114"/>
      <c r="E114"/>
      <c r="F114"/>
      <c r="G114"/>
      <c r="I114"/>
      <c r="J114"/>
      <c r="K114"/>
      <c r="L114"/>
      <c r="M114"/>
    </row>
    <row r="115" spans="2:13" ht="12.75" customHeight="1" x14ac:dyDescent="0.25">
      <c r="B115"/>
      <c r="C115"/>
      <c r="D115"/>
      <c r="E115"/>
      <c r="F115"/>
      <c r="G115"/>
      <c r="L115"/>
    </row>
    <row r="116" spans="2:13" ht="12.75" customHeight="1" x14ac:dyDescent="0.25">
      <c r="B116"/>
      <c r="C116"/>
      <c r="D116"/>
      <c r="E116"/>
      <c r="F116"/>
      <c r="G116"/>
      <c r="L116"/>
    </row>
    <row r="117" spans="2:13" ht="12.75" customHeight="1" x14ac:dyDescent="0.25">
      <c r="B117"/>
      <c r="C117"/>
      <c r="D117"/>
      <c r="E117"/>
      <c r="F117"/>
      <c r="G117"/>
      <c r="I117"/>
      <c r="J117"/>
      <c r="K117"/>
      <c r="L117"/>
    </row>
    <row r="118" spans="2:13" ht="12.75" customHeight="1" x14ac:dyDescent="0.25">
      <c r="B118"/>
      <c r="C118"/>
      <c r="D118"/>
      <c r="E118"/>
      <c r="F118"/>
      <c r="G118"/>
      <c r="I118"/>
      <c r="J118"/>
      <c r="K118"/>
      <c r="L118"/>
    </row>
    <row r="119" spans="2:13" ht="12.75" customHeight="1" x14ac:dyDescent="0.25">
      <c r="B119"/>
      <c r="C119"/>
      <c r="D119"/>
      <c r="E119"/>
      <c r="F119"/>
      <c r="G119"/>
      <c r="I119"/>
      <c r="J119"/>
      <c r="K119"/>
      <c r="L119"/>
    </row>
    <row r="120" spans="2:13" ht="12.75" customHeight="1" x14ac:dyDescent="0.25">
      <c r="B120"/>
      <c r="C120"/>
      <c r="D120"/>
      <c r="E120"/>
      <c r="F120"/>
      <c r="G120"/>
      <c r="I120"/>
      <c r="J120"/>
      <c r="K120"/>
      <c r="L120"/>
    </row>
    <row r="121" spans="2:13" ht="12.75" customHeight="1" x14ac:dyDescent="0.25">
      <c r="B121"/>
      <c r="C121"/>
      <c r="D121"/>
      <c r="E121"/>
      <c r="F121"/>
      <c r="G121"/>
      <c r="I121"/>
      <c r="J121"/>
      <c r="K121"/>
      <c r="L121"/>
    </row>
    <row r="122" spans="2:13" ht="12.75" customHeight="1" x14ac:dyDescent="0.25">
      <c r="B122" s="50"/>
      <c r="C122" s="50"/>
      <c r="D122" s="50"/>
      <c r="E122" s="50"/>
      <c r="F122" s="50"/>
      <c r="G122" s="50"/>
      <c r="H122" s="50"/>
      <c r="I122"/>
      <c r="J122" s="62"/>
      <c r="K122" s="62"/>
      <c r="L122" s="62"/>
    </row>
    <row r="123" spans="2:13" ht="12.75" customHeight="1" x14ac:dyDescent="0.25">
      <c r="B123" s="52" t="str">
        <f>"Finans Norge / Skadeforsikringsstatistikk"</f>
        <v>Finans Norge / Skadeforsikringsstatistikk</v>
      </c>
      <c r="H123" s="161">
        <v>2</v>
      </c>
      <c r="I123"/>
      <c r="J123" s="62"/>
      <c r="K123" s="62"/>
      <c r="L123" s="62"/>
    </row>
    <row r="124" spans="2:13" ht="12.75" customHeight="1" x14ac:dyDescent="0.25">
      <c r="B124" s="52" t="str">
        <f>"Skadestatistikk for landbasert forsikring 3. kvartal 2024"</f>
        <v>Skadestatistikk for landbasert forsikring 3. kvartal 2024</v>
      </c>
      <c r="H124" s="162"/>
      <c r="I124"/>
      <c r="J124"/>
      <c r="K124"/>
      <c r="L124"/>
    </row>
    <row r="125" spans="2:13" ht="12.75" customHeight="1" x14ac:dyDescent="0.25">
      <c r="B125" s="71"/>
      <c r="C125"/>
      <c r="D125"/>
      <c r="E125"/>
      <c r="F125"/>
      <c r="G125"/>
      <c r="I125"/>
      <c r="J125"/>
      <c r="K125"/>
      <c r="L125"/>
    </row>
    <row r="126" spans="2:13" ht="12.75" customHeight="1" x14ac:dyDescent="0.25">
      <c r="B126"/>
      <c r="C126"/>
      <c r="D126"/>
      <c r="E126"/>
      <c r="F126"/>
      <c r="G126"/>
      <c r="I126"/>
      <c r="J126"/>
      <c r="K126"/>
      <c r="L126"/>
    </row>
    <row r="127" spans="2:13" ht="12.75" customHeight="1" x14ac:dyDescent="0.25">
      <c r="B127"/>
      <c r="C127"/>
      <c r="D127"/>
      <c r="E127"/>
      <c r="F127"/>
      <c r="G127"/>
      <c r="L127"/>
    </row>
    <row r="128" spans="2:13" ht="12.75" customHeight="1" x14ac:dyDescent="0.25">
      <c r="B128"/>
      <c r="C128"/>
      <c r="D128"/>
      <c r="E128"/>
      <c r="F128"/>
      <c r="G128"/>
      <c r="L128"/>
    </row>
    <row r="129" spans="2:12" ht="12.75" customHeight="1" x14ac:dyDescent="0.25">
      <c r="B129"/>
      <c r="C129"/>
      <c r="D129"/>
      <c r="E129"/>
      <c r="F129"/>
      <c r="G129"/>
      <c r="I129" s="61"/>
      <c r="J129"/>
      <c r="K129"/>
      <c r="L129"/>
    </row>
    <row r="130" spans="2:12" ht="12.75" customHeight="1" x14ac:dyDescent="0.25">
      <c r="B130"/>
      <c r="C130"/>
      <c r="D130"/>
      <c r="E130"/>
      <c r="F130"/>
      <c r="G130"/>
      <c r="I130"/>
      <c r="J130"/>
      <c r="K130"/>
      <c r="L130"/>
    </row>
    <row r="131" spans="2:12" ht="12.75" customHeight="1" x14ac:dyDescent="0.25">
      <c r="B131"/>
      <c r="C131"/>
      <c r="D131"/>
      <c r="E131"/>
      <c r="F131"/>
      <c r="G131"/>
      <c r="I131"/>
      <c r="J131"/>
      <c r="K131"/>
      <c r="L131"/>
    </row>
    <row r="132" spans="2:12" ht="12.75" customHeight="1" x14ac:dyDescent="0.25">
      <c r="B132"/>
      <c r="C132"/>
      <c r="D132"/>
      <c r="E132"/>
      <c r="F132"/>
      <c r="G132"/>
      <c r="I132"/>
      <c r="J132"/>
      <c r="K132" s="62"/>
      <c r="L132" s="62"/>
    </row>
    <row r="133" spans="2:12" ht="12.75" customHeight="1" x14ac:dyDescent="0.25">
      <c r="B133"/>
      <c r="C133"/>
      <c r="D133"/>
      <c r="E133"/>
      <c r="F133"/>
      <c r="G133"/>
      <c r="I133"/>
      <c r="J133"/>
      <c r="K133" s="62"/>
      <c r="L133" s="62"/>
    </row>
    <row r="134" spans="2:12" ht="12.75" customHeight="1" x14ac:dyDescent="0.25">
      <c r="B134"/>
      <c r="C134"/>
      <c r="D134"/>
      <c r="E134"/>
      <c r="F134"/>
      <c r="G134"/>
      <c r="I134"/>
      <c r="J134"/>
      <c r="K134" s="62"/>
      <c r="L134" s="62"/>
    </row>
    <row r="135" spans="2:12" ht="12.75" customHeight="1" x14ac:dyDescent="0.25">
      <c r="B135"/>
      <c r="C135"/>
      <c r="D135"/>
      <c r="E135"/>
      <c r="F135"/>
      <c r="G135"/>
      <c r="I135"/>
      <c r="J135"/>
      <c r="K135"/>
      <c r="L135"/>
    </row>
    <row r="136" spans="2:12" ht="12.75" customHeight="1" x14ac:dyDescent="0.25">
      <c r="B136"/>
      <c r="C136"/>
      <c r="D136"/>
      <c r="E136"/>
      <c r="F136"/>
      <c r="G136"/>
      <c r="I136"/>
      <c r="J136"/>
      <c r="K136"/>
      <c r="L136"/>
    </row>
    <row r="137" spans="2:12" ht="12.75" customHeight="1" x14ac:dyDescent="0.25">
      <c r="B137"/>
      <c r="C137"/>
      <c r="D137"/>
      <c r="E137"/>
      <c r="F137"/>
      <c r="G137"/>
      <c r="I137"/>
      <c r="J137"/>
      <c r="K137"/>
      <c r="L137"/>
    </row>
    <row r="138" spans="2:12" ht="12.75" customHeight="1" x14ac:dyDescent="0.25">
      <c r="B138"/>
      <c r="C138"/>
      <c r="D138"/>
      <c r="E138"/>
      <c r="F138"/>
      <c r="G138"/>
    </row>
    <row r="139" spans="2:12" ht="12.75" customHeight="1" x14ac:dyDescent="0.25">
      <c r="B139"/>
      <c r="C139"/>
      <c r="D139"/>
      <c r="E139"/>
      <c r="F139"/>
      <c r="G139"/>
    </row>
    <row r="140" spans="2:12" ht="12.75" customHeight="1" x14ac:dyDescent="0.25">
      <c r="B140"/>
      <c r="C140"/>
      <c r="D140"/>
      <c r="E140"/>
      <c r="F140"/>
      <c r="G140"/>
      <c r="I140" s="61"/>
      <c r="J140"/>
      <c r="K140"/>
      <c r="L140"/>
    </row>
    <row r="141" spans="2:12" ht="12.75" customHeight="1" x14ac:dyDescent="0.25">
      <c r="B141"/>
      <c r="C141"/>
      <c r="D141"/>
      <c r="E141"/>
      <c r="F141"/>
      <c r="G141"/>
      <c r="I141"/>
      <c r="J141"/>
      <c r="K141"/>
      <c r="L141"/>
    </row>
    <row r="142" spans="2:12" ht="12.75" customHeight="1" x14ac:dyDescent="0.25">
      <c r="B142"/>
      <c r="C142"/>
      <c r="D142"/>
      <c r="E142"/>
      <c r="F142"/>
      <c r="G142"/>
      <c r="I142"/>
      <c r="J142"/>
      <c r="K142"/>
      <c r="L142"/>
    </row>
    <row r="143" spans="2:12" ht="12.75" customHeight="1" x14ac:dyDescent="0.25">
      <c r="B143"/>
      <c r="C143"/>
      <c r="D143"/>
      <c r="E143"/>
      <c r="F143"/>
      <c r="G143"/>
      <c r="I143"/>
      <c r="J143"/>
      <c r="K143" s="62"/>
      <c r="L143" s="62"/>
    </row>
    <row r="144" spans="2:12" ht="12.75" customHeight="1" x14ac:dyDescent="0.25">
      <c r="B144"/>
      <c r="C144"/>
      <c r="D144"/>
      <c r="E144"/>
      <c r="F144"/>
      <c r="G144"/>
      <c r="I144"/>
      <c r="J144"/>
      <c r="K144" s="62"/>
      <c r="L144" s="62"/>
    </row>
    <row r="145" spans="2:12" ht="12.75" customHeight="1" x14ac:dyDescent="0.25">
      <c r="B145"/>
      <c r="C145"/>
      <c r="D145"/>
      <c r="E145"/>
      <c r="F145"/>
      <c r="G145"/>
      <c r="I145"/>
      <c r="J145"/>
      <c r="K145" s="62"/>
      <c r="L145" s="62"/>
    </row>
    <row r="146" spans="2:12" ht="12.75" customHeight="1" x14ac:dyDescent="0.25">
      <c r="B146"/>
      <c r="C146"/>
      <c r="D146"/>
      <c r="E146"/>
      <c r="F146"/>
      <c r="G146"/>
      <c r="I146"/>
      <c r="J146"/>
      <c r="K146"/>
      <c r="L146"/>
    </row>
    <row r="147" spans="2:12" ht="12.75" customHeight="1" x14ac:dyDescent="0.25">
      <c r="B147"/>
      <c r="C147"/>
      <c r="D147"/>
      <c r="E147"/>
      <c r="F147"/>
      <c r="G147"/>
      <c r="H147"/>
      <c r="I147"/>
      <c r="J147"/>
      <c r="K147"/>
      <c r="L147"/>
    </row>
    <row r="148" spans="2:12" ht="12.75" customHeight="1" x14ac:dyDescent="0.25">
      <c r="B148"/>
      <c r="C148"/>
      <c r="D148"/>
      <c r="E148"/>
      <c r="F148"/>
      <c r="G148"/>
      <c r="H148"/>
      <c r="I148"/>
      <c r="J148"/>
      <c r="K148"/>
      <c r="L148"/>
    </row>
    <row r="149" spans="2:12" ht="12.75" customHeight="1" x14ac:dyDescent="0.25">
      <c r="B149"/>
      <c r="C149"/>
      <c r="D149"/>
      <c r="E149"/>
      <c r="F149"/>
      <c r="G149"/>
      <c r="H149"/>
      <c r="I149"/>
      <c r="J149" s="62"/>
      <c r="K149" s="62"/>
    </row>
    <row r="150" spans="2:12" ht="12.75" customHeight="1" x14ac:dyDescent="0.25">
      <c r="B150"/>
      <c r="C150" s="62"/>
      <c r="D150" s="62"/>
      <c r="E150"/>
      <c r="F150"/>
      <c r="G150"/>
      <c r="H150"/>
      <c r="I150"/>
      <c r="J150" s="62"/>
      <c r="K150" s="62"/>
    </row>
    <row r="151" spans="2:12" ht="12.75" customHeight="1" x14ac:dyDescent="0.25">
      <c r="B151"/>
      <c r="C151"/>
      <c r="D151"/>
      <c r="E151"/>
      <c r="G151"/>
      <c r="H151"/>
      <c r="I151"/>
      <c r="J151"/>
      <c r="K151"/>
    </row>
    <row r="152" spans="2:12" ht="12.75" customHeight="1" x14ac:dyDescent="0.25">
      <c r="B152"/>
      <c r="C152"/>
      <c r="D152"/>
      <c r="E152"/>
      <c r="G152"/>
      <c r="H152"/>
      <c r="I152"/>
      <c r="J152"/>
      <c r="K152"/>
    </row>
    <row r="153" spans="2:12" ht="12.75" customHeight="1" x14ac:dyDescent="0.25">
      <c r="B153"/>
      <c r="C153"/>
      <c r="D153"/>
      <c r="E153"/>
      <c r="G153"/>
      <c r="H153"/>
      <c r="I153"/>
      <c r="J153"/>
      <c r="K153"/>
    </row>
    <row r="154" spans="2:12" ht="12.75" customHeight="1" x14ac:dyDescent="0.25">
      <c r="B154"/>
      <c r="C154" s="62"/>
      <c r="D154" s="62"/>
      <c r="E154"/>
      <c r="G154"/>
      <c r="H154"/>
      <c r="I154"/>
      <c r="J154"/>
      <c r="K154"/>
    </row>
    <row r="155" spans="2:12" ht="12.75" customHeight="1" x14ac:dyDescent="0.25">
      <c r="B155"/>
      <c r="C155" s="62"/>
      <c r="D155" s="62"/>
      <c r="E155"/>
      <c r="G155"/>
      <c r="H155"/>
      <c r="I155"/>
      <c r="J155"/>
      <c r="K155"/>
    </row>
    <row r="156" spans="2:12" ht="12.75" customHeight="1" x14ac:dyDescent="0.25">
      <c r="B156"/>
      <c r="C156" s="62"/>
      <c r="D156" s="62"/>
      <c r="E156"/>
      <c r="G156"/>
    </row>
    <row r="157" spans="2:12" ht="12.75" customHeight="1" x14ac:dyDescent="0.25">
      <c r="B157"/>
      <c r="C157"/>
      <c r="D157"/>
      <c r="E157"/>
      <c r="G157"/>
    </row>
    <row r="158" spans="2:12" ht="12.75" customHeight="1" x14ac:dyDescent="0.25">
      <c r="B158"/>
      <c r="C158" s="62"/>
      <c r="D158" s="62"/>
      <c r="E158"/>
      <c r="G158"/>
    </row>
    <row r="159" spans="2:12" ht="12.75" customHeight="1" x14ac:dyDescent="0.25">
      <c r="B159"/>
      <c r="C159" s="62"/>
      <c r="D159" s="62"/>
      <c r="E159"/>
      <c r="G159"/>
    </row>
    <row r="160" spans="2:12" ht="12.75" customHeight="1" x14ac:dyDescent="0.25">
      <c r="B160"/>
      <c r="C160" s="62"/>
      <c r="D160" s="62"/>
      <c r="E160"/>
      <c r="G160"/>
    </row>
    <row r="161" spans="2:7" ht="12.75" customHeight="1" x14ac:dyDescent="0.25">
      <c r="B161"/>
      <c r="C161"/>
      <c r="D161"/>
      <c r="E161"/>
      <c r="G161"/>
    </row>
    <row r="162" spans="2:7" ht="12.75" customHeight="1" x14ac:dyDescent="0.25">
      <c r="B162"/>
      <c r="C162" s="62"/>
      <c r="D162" s="62"/>
      <c r="E162"/>
      <c r="G162"/>
    </row>
    <row r="163" spans="2:7" ht="12.75" customHeight="1" x14ac:dyDescent="0.25">
      <c r="B163"/>
      <c r="C163" s="62"/>
      <c r="D163" s="62"/>
      <c r="E163"/>
      <c r="G163"/>
    </row>
  </sheetData>
  <mergeCells count="2">
    <mergeCell ref="H61:H62"/>
    <mergeCell ref="H123:H124"/>
  </mergeCells>
  <phoneticPr fontId="0" type="noConversion"/>
  <hyperlinks>
    <hyperlink ref="A8" location="Tab1!A2" display="Tab1" xr:uid="{00000000-0004-0000-0100-000000000000}"/>
    <hyperlink ref="A11" location="Tab2!A2" display="Tab2" xr:uid="{00000000-0004-0000-0100-000001000000}"/>
    <hyperlink ref="A23" location="Tab3!A2" display="Tab3" xr:uid="{00000000-0004-0000-0100-000002000000}"/>
    <hyperlink ref="A24" location="Tab4!A2" display="Tab4" xr:uid="{00000000-0004-0000-0100-000003000000}"/>
    <hyperlink ref="A26" location="Tab5!A2" display="Tab5" xr:uid="{00000000-0004-0000-0100-000004000000}"/>
    <hyperlink ref="A28" location="Tab6!A2" display="Tab6" xr:uid="{00000000-0004-0000-0100-000005000000}"/>
    <hyperlink ref="A31" location="Tab7!A2" display="Tab7" xr:uid="{00000000-0004-0000-0100-000006000000}"/>
    <hyperlink ref="A33" location="Tab8!A2" display="Tab8" xr:uid="{00000000-0004-0000-0100-000007000000}"/>
    <hyperlink ref="A35" location="Tab9!A2" display="Tab9" xr:uid="{00000000-0004-0000-0100-000008000000}"/>
    <hyperlink ref="A37" location="Tab10!A2" display="Tab10" xr:uid="{00000000-0004-0000-0100-000009000000}"/>
    <hyperlink ref="A40" location="Tab11!A2" display="Tab11" xr:uid="{00000000-0004-0000-0100-00000A000000}"/>
    <hyperlink ref="A43" location="'Tab12'!A2" display="Tab12" xr:uid="{00000000-0004-0000-0100-00000B000000}"/>
    <hyperlink ref="A45" location="'Tab13'!A2" display="Tab13" xr:uid="{00000000-0004-0000-0100-00000C000000}"/>
    <hyperlink ref="A73" location="'Tab18'!A2" display="Tab18" xr:uid="{00000000-0004-0000-0100-00000D000000}"/>
    <hyperlink ref="A75" location="'Tab19'!A2" display="Tab19" xr:uid="{00000000-0004-0000-0100-00000E000000}"/>
    <hyperlink ref="A77" location="'Tab20'!A2" display="Tab20" xr:uid="{00000000-0004-0000-0100-00000F000000}"/>
    <hyperlink ref="A47" location="'Tab14'!A2" display="Tab14" xr:uid="{00000000-0004-0000-0100-000010000000}"/>
    <hyperlink ref="A80" location="'Tab21'!A2" display="Tab21" xr:uid="{00000000-0004-0000-0100-000011000000}"/>
    <hyperlink ref="A66" location="'Tab15'!A2" display="Tab15" xr:uid="{00000000-0004-0000-0100-000012000000}"/>
    <hyperlink ref="A68" location="'Tab16'!A2" display="Tab16" xr:uid="{00000000-0004-0000-0100-000013000000}"/>
    <hyperlink ref="A70" location="'Tab17'!A2" display="Tab17" xr:uid="{00000000-0004-0000-0100-000014000000}"/>
  </hyperlinks>
  <pageMargins left="0.78740157480314965" right="0.78740157480314965" top="0.98425196850393704" bottom="0.19685039370078741" header="3.937007874015748E-2" footer="3.937007874015748E-2"/>
  <pageSetup paperSize="9" scale="93" fitToWidth="0" fitToHeight="0" orientation="portrait" horizontalDpi="300" verticalDpi="300" r:id="rId1"/>
  <headerFooter alignWithMargins="0"/>
  <rowBreaks count="1" manualBreakCount="1">
    <brk id="61" max="7"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68"/>
  <sheetViews>
    <sheetView showGridLines="0" showRowColHeaders="0" zoomScale="80" zoomScaleNormal="80" workbookViewId="0">
      <selection activeCell="Q46" sqref="Q46"/>
    </sheetView>
  </sheetViews>
  <sheetFormatPr defaultColWidth="11.44140625" defaultRowHeight="13.2" x14ac:dyDescent="0.25"/>
  <cols>
    <col min="1" max="1" width="26.44140625" style="1" customWidth="1"/>
    <col min="2" max="2" width="8.21875" style="1" customWidth="1"/>
    <col min="3" max="4" width="10.44140625" style="1" customWidth="1"/>
    <col min="5" max="5" width="9.77734375" style="1" customWidth="1"/>
    <col min="6" max="6" width="1.5546875" style="1" customWidth="1"/>
    <col min="7" max="7" width="7.5546875" style="1" customWidth="1"/>
    <col min="8" max="8" width="8.77734375" style="1" customWidth="1"/>
    <col min="9" max="16384" width="11.44140625" style="1"/>
  </cols>
  <sheetData>
    <row r="1" spans="1:8" ht="5.25" customHeight="1" x14ac:dyDescent="0.25"/>
    <row r="2" spans="1:8" x14ac:dyDescent="0.25">
      <c r="A2" s="85" t="s">
        <v>0</v>
      </c>
      <c r="B2" s="2"/>
      <c r="C2" s="2"/>
      <c r="D2" s="2"/>
      <c r="E2" s="2"/>
      <c r="F2" s="2"/>
      <c r="G2" s="2"/>
    </row>
    <row r="3" spans="1:8" ht="6" customHeight="1" x14ac:dyDescent="0.25">
      <c r="A3" s="3"/>
      <c r="B3" s="2"/>
      <c r="C3" s="2"/>
      <c r="D3" s="2"/>
      <c r="E3" s="2"/>
      <c r="F3" s="2"/>
      <c r="G3" s="2"/>
    </row>
    <row r="4" spans="1:8" ht="16.2" thickBot="1" x14ac:dyDescent="0.35">
      <c r="A4" s="4" t="s">
        <v>154</v>
      </c>
      <c r="B4" s="5"/>
      <c r="C4" s="5"/>
      <c r="D4" s="5"/>
      <c r="E4" s="5"/>
      <c r="F4" s="5"/>
      <c r="G4" s="5"/>
      <c r="H4" s="6"/>
    </row>
    <row r="5" spans="1:8" x14ac:dyDescent="0.25">
      <c r="A5" s="7"/>
      <c r="B5" s="8"/>
      <c r="C5" s="9"/>
      <c r="D5" s="8"/>
      <c r="E5" s="10"/>
      <c r="F5" s="11"/>
      <c r="G5" s="168" t="s">
        <v>1</v>
      </c>
      <c r="H5" s="165"/>
    </row>
    <row r="6" spans="1:8" x14ac:dyDescent="0.25">
      <c r="A6" s="12"/>
      <c r="B6" s="13"/>
      <c r="C6" s="14" t="s">
        <v>235</v>
      </c>
      <c r="D6" s="15" t="s">
        <v>236</v>
      </c>
      <c r="E6" s="15" t="s">
        <v>237</v>
      </c>
      <c r="F6" s="16"/>
      <c r="G6" s="17" t="s">
        <v>238</v>
      </c>
      <c r="H6" s="18" t="s">
        <v>239</v>
      </c>
    </row>
    <row r="7" spans="1:8" ht="13.2" customHeight="1" x14ac:dyDescent="0.25">
      <c r="A7" s="166" t="s">
        <v>61</v>
      </c>
      <c r="B7" s="19" t="s">
        <v>3</v>
      </c>
      <c r="C7" s="20">
        <v>354485</v>
      </c>
      <c r="D7" s="20">
        <v>391921.43589743588</v>
      </c>
      <c r="E7" s="72">
        <v>440586.04091944307</v>
      </c>
      <c r="F7" s="22" t="s">
        <v>240</v>
      </c>
      <c r="G7" s="23">
        <v>24.289050571799393</v>
      </c>
      <c r="H7" s="24">
        <v>12.416928640448873</v>
      </c>
    </row>
    <row r="8" spans="1:8" ht="13.2" customHeight="1" x14ac:dyDescent="0.25">
      <c r="A8" s="207"/>
      <c r="B8" s="25" t="s">
        <v>241</v>
      </c>
      <c r="C8" s="26">
        <v>272587</v>
      </c>
      <c r="D8" s="26">
        <v>304371.77884615387</v>
      </c>
      <c r="E8" s="26">
        <v>341034.77884615387</v>
      </c>
      <c r="F8" s="27"/>
      <c r="G8" s="28">
        <v>25.110434043499467</v>
      </c>
      <c r="H8" s="29">
        <v>12.045466284353353</v>
      </c>
    </row>
    <row r="9" spans="1:8" x14ac:dyDescent="0.25">
      <c r="A9" s="30" t="s">
        <v>62</v>
      </c>
      <c r="B9" s="31" t="s">
        <v>3</v>
      </c>
      <c r="C9" s="20">
        <v>136349.47408515849</v>
      </c>
      <c r="D9" s="20">
        <v>112669.74166666667</v>
      </c>
      <c r="E9" s="21">
        <v>120477.83690129407</v>
      </c>
      <c r="F9" s="22" t="s">
        <v>240</v>
      </c>
      <c r="G9" s="32">
        <v>-11.640409536124537</v>
      </c>
      <c r="H9" s="33">
        <v>6.9300729007861293</v>
      </c>
    </row>
    <row r="10" spans="1:8" x14ac:dyDescent="0.25">
      <c r="A10" s="34"/>
      <c r="B10" s="25" t="s">
        <v>241</v>
      </c>
      <c r="C10" s="26">
        <v>105013.74846959597</v>
      </c>
      <c r="D10" s="26">
        <v>98200.328125</v>
      </c>
      <c r="E10" s="26">
        <v>100591.328125</v>
      </c>
      <c r="F10" s="27"/>
      <c r="G10" s="35">
        <v>-4.2112774841823466</v>
      </c>
      <c r="H10" s="29">
        <v>2.4348187482189161</v>
      </c>
    </row>
    <row r="11" spans="1:8" x14ac:dyDescent="0.25">
      <c r="A11" s="30" t="s">
        <v>47</v>
      </c>
      <c r="B11" s="31" t="s">
        <v>3</v>
      </c>
      <c r="C11" s="20">
        <v>16391.626309345666</v>
      </c>
      <c r="D11" s="20">
        <v>20099.62361111111</v>
      </c>
      <c r="E11" s="21">
        <v>21970.442119980344</v>
      </c>
      <c r="F11" s="22" t="s">
        <v>240</v>
      </c>
      <c r="G11" s="37">
        <v>34.034547306961969</v>
      </c>
      <c r="H11" s="33">
        <v>9.3077290653096725</v>
      </c>
    </row>
    <row r="12" spans="1:8" x14ac:dyDescent="0.25">
      <c r="A12" s="34"/>
      <c r="B12" s="25" t="s">
        <v>241</v>
      </c>
      <c r="C12" s="26">
        <v>13949</v>
      </c>
      <c r="D12" s="26">
        <v>11638.221354166668</v>
      </c>
      <c r="E12" s="26">
        <v>14238.221354166666</v>
      </c>
      <c r="F12" s="27"/>
      <c r="G12" s="28">
        <v>2.0734199882906665</v>
      </c>
      <c r="H12" s="29">
        <v>22.340183442800353</v>
      </c>
    </row>
    <row r="13" spans="1:8" x14ac:dyDescent="0.25">
      <c r="A13" s="30" t="s">
        <v>48</v>
      </c>
      <c r="B13" s="31" t="s">
        <v>3</v>
      </c>
      <c r="C13" s="20">
        <v>83374.360223098891</v>
      </c>
      <c r="D13" s="20">
        <v>119700.91666666667</v>
      </c>
      <c r="E13" s="21">
        <v>138185.09746153804</v>
      </c>
      <c r="F13" s="22" t="s">
        <v>240</v>
      </c>
      <c r="G13" s="23">
        <v>65.740519137745423</v>
      </c>
      <c r="H13" s="24">
        <v>15.441970963634816</v>
      </c>
    </row>
    <row r="14" spans="1:8" x14ac:dyDescent="0.25">
      <c r="A14" s="34"/>
      <c r="B14" s="25" t="s">
        <v>241</v>
      </c>
      <c r="C14" s="26">
        <v>63137.446469868046</v>
      </c>
      <c r="D14" s="26">
        <v>91525.46875</v>
      </c>
      <c r="E14" s="26">
        <v>105318.46875</v>
      </c>
      <c r="F14" s="27"/>
      <c r="G14" s="23">
        <v>66.808248731222562</v>
      </c>
      <c r="H14" s="24">
        <v>15.070122216664416</v>
      </c>
    </row>
    <row r="15" spans="1:8" x14ac:dyDescent="0.25">
      <c r="A15" s="30" t="s">
        <v>49</v>
      </c>
      <c r="B15" s="31" t="s">
        <v>3</v>
      </c>
      <c r="C15" s="20">
        <v>110930.49911576656</v>
      </c>
      <c r="D15" s="20">
        <v>118116.245</v>
      </c>
      <c r="E15" s="21">
        <v>127277.25587998756</v>
      </c>
      <c r="F15" s="22" t="s">
        <v>240</v>
      </c>
      <c r="G15" s="37">
        <v>14.736034629359779</v>
      </c>
      <c r="H15" s="33">
        <v>7.7559279673914148</v>
      </c>
    </row>
    <row r="16" spans="1:8" x14ac:dyDescent="0.25">
      <c r="A16" s="34"/>
      <c r="B16" s="25" t="s">
        <v>241</v>
      </c>
      <c r="C16" s="26">
        <v>79466.474357230312</v>
      </c>
      <c r="D16" s="26">
        <v>87471.596875000003</v>
      </c>
      <c r="E16" s="26">
        <v>93206.596875000003</v>
      </c>
      <c r="F16" s="27"/>
      <c r="G16" s="28">
        <v>17.290464474368036</v>
      </c>
      <c r="H16" s="29">
        <v>6.5564139730929014</v>
      </c>
    </row>
    <row r="17" spans="1:8" x14ac:dyDescent="0.25">
      <c r="A17" s="30" t="s">
        <v>50</v>
      </c>
      <c r="B17" s="31" t="s">
        <v>3</v>
      </c>
      <c r="C17" s="20">
        <v>52626.456672561559</v>
      </c>
      <c r="D17" s="20">
        <v>84529.748333333337</v>
      </c>
      <c r="E17" s="21">
        <v>94665.925325693126</v>
      </c>
      <c r="F17" s="22" t="s">
        <v>240</v>
      </c>
      <c r="G17" s="37">
        <v>79.882764888957752</v>
      </c>
      <c r="H17" s="33">
        <v>11.99125419419083</v>
      </c>
    </row>
    <row r="18" spans="1:8" ht="13.8" thickBot="1" x14ac:dyDescent="0.3">
      <c r="A18" s="54"/>
      <c r="B18" s="41" t="s">
        <v>241</v>
      </c>
      <c r="C18" s="42">
        <v>52582.243504285128</v>
      </c>
      <c r="D18" s="42">
        <v>55193.865624999999</v>
      </c>
      <c r="E18" s="42">
        <v>69883.865625000006</v>
      </c>
      <c r="F18" s="43"/>
      <c r="G18" s="55">
        <v>32.903925294296187</v>
      </c>
      <c r="H18" s="45">
        <v>26.615276595785645</v>
      </c>
    </row>
    <row r="19" spans="1:8" x14ac:dyDescent="0.25">
      <c r="A19" s="6"/>
      <c r="B19" s="6"/>
      <c r="C19" s="21"/>
      <c r="D19" s="21"/>
      <c r="E19" s="21"/>
      <c r="F19" s="56"/>
      <c r="G19" s="23"/>
      <c r="H19" s="23"/>
    </row>
    <row r="20" spans="1:8" x14ac:dyDescent="0.25">
      <c r="A20" s="6"/>
      <c r="B20" s="57"/>
      <c r="C20" s="21"/>
      <c r="D20" s="21"/>
      <c r="E20" s="21"/>
      <c r="F20" s="58"/>
      <c r="G20" s="23"/>
      <c r="H20" s="23"/>
    </row>
    <row r="21" spans="1:8" x14ac:dyDescent="0.25">
      <c r="A21" s="6"/>
      <c r="B21" s="6"/>
      <c r="C21" s="21"/>
      <c r="D21" s="21"/>
      <c r="E21" s="21"/>
      <c r="F21" s="56"/>
      <c r="G21" s="23"/>
      <c r="H21" s="23"/>
    </row>
    <row r="22" spans="1:8" x14ac:dyDescent="0.25">
      <c r="A22" s="6"/>
      <c r="B22" s="57"/>
      <c r="C22" s="21"/>
      <c r="D22" s="21"/>
      <c r="E22" s="21"/>
      <c r="F22" s="58"/>
      <c r="G22" s="23"/>
      <c r="H22" s="23"/>
    </row>
    <row r="23" spans="1:8" x14ac:dyDescent="0.25">
      <c r="A23" s="6"/>
      <c r="B23" s="6"/>
      <c r="C23" s="21"/>
      <c r="D23" s="21"/>
      <c r="E23" s="21"/>
      <c r="F23" s="56"/>
      <c r="G23" s="23"/>
      <c r="H23" s="23"/>
    </row>
    <row r="24" spans="1:8" x14ac:dyDescent="0.25">
      <c r="A24" s="6"/>
      <c r="B24" s="57"/>
      <c r="C24" s="21"/>
      <c r="D24" s="21"/>
      <c r="E24" s="21"/>
      <c r="F24" s="58"/>
      <c r="G24" s="23"/>
      <c r="H24" s="23"/>
    </row>
    <row r="25" spans="1:8" x14ac:dyDescent="0.25">
      <c r="A25" s="6"/>
      <c r="B25" s="6"/>
      <c r="C25" s="21"/>
      <c r="D25" s="21"/>
      <c r="E25" s="21"/>
      <c r="F25" s="56"/>
      <c r="G25" s="23"/>
      <c r="H25" s="23"/>
    </row>
    <row r="26" spans="1:8" x14ac:dyDescent="0.25">
      <c r="A26" s="6"/>
      <c r="B26" s="57"/>
      <c r="C26" s="21"/>
      <c r="D26" s="21"/>
      <c r="E26" s="21"/>
      <c r="F26" s="58"/>
      <c r="G26" s="23"/>
      <c r="H26" s="23"/>
    </row>
    <row r="27" spans="1:8" x14ac:dyDescent="0.25">
      <c r="A27" s="6"/>
      <c r="B27" s="6"/>
      <c r="C27" s="21"/>
      <c r="D27" s="21"/>
      <c r="E27" s="21"/>
      <c r="F27" s="56"/>
      <c r="G27" s="23"/>
      <c r="H27" s="23"/>
    </row>
    <row r="28" spans="1:8" x14ac:dyDescent="0.25">
      <c r="A28" s="6"/>
      <c r="B28" s="57"/>
      <c r="C28" s="21"/>
      <c r="D28" s="21"/>
      <c r="E28" s="21"/>
      <c r="F28" s="58"/>
      <c r="G28" s="23"/>
      <c r="H28" s="23"/>
    </row>
    <row r="29" spans="1:8" x14ac:dyDescent="0.25">
      <c r="A29" s="6"/>
      <c r="B29" s="6"/>
      <c r="C29" s="59"/>
      <c r="D29" s="59"/>
      <c r="E29" s="21"/>
      <c r="F29" s="56"/>
      <c r="G29" s="23"/>
      <c r="H29" s="23"/>
    </row>
    <row r="30" spans="1:8" x14ac:dyDescent="0.25">
      <c r="A30" s="60"/>
      <c r="B30" s="57"/>
      <c r="C30" s="21"/>
      <c r="D30" s="21"/>
      <c r="E30" s="21"/>
      <c r="F30" s="58"/>
      <c r="G30" s="23"/>
      <c r="H30" s="23"/>
    </row>
    <row r="31" spans="1:8" x14ac:dyDescent="0.25">
      <c r="A31" s="46"/>
      <c r="B31" s="47"/>
      <c r="C31" s="48"/>
      <c r="D31" s="53"/>
      <c r="E31" s="48"/>
      <c r="F31" s="48"/>
      <c r="G31" s="49"/>
      <c r="H31" s="49"/>
    </row>
    <row r="32" spans="1:8" ht="16.2" thickBot="1" x14ac:dyDescent="0.35">
      <c r="A32" s="4" t="s">
        <v>71</v>
      </c>
      <c r="B32" s="5"/>
      <c r="C32" s="5"/>
      <c r="D32" s="5"/>
      <c r="E32" s="5"/>
      <c r="F32" s="5"/>
      <c r="G32" s="5"/>
      <c r="H32" s="6"/>
    </row>
    <row r="33" spans="1:8" x14ac:dyDescent="0.25">
      <c r="A33" s="7"/>
      <c r="B33" s="8"/>
      <c r="C33" s="168" t="s">
        <v>16</v>
      </c>
      <c r="D33" s="164"/>
      <c r="E33" s="164"/>
      <c r="F33" s="169"/>
      <c r="G33" s="168" t="s">
        <v>1</v>
      </c>
      <c r="H33" s="165"/>
    </row>
    <row r="34" spans="1:8" x14ac:dyDescent="0.25">
      <c r="A34" s="12"/>
      <c r="B34" s="13"/>
      <c r="C34" s="14" t="s">
        <v>235</v>
      </c>
      <c r="D34" s="15" t="s">
        <v>236</v>
      </c>
      <c r="E34" s="15" t="s">
        <v>237</v>
      </c>
      <c r="F34" s="16"/>
      <c r="G34" s="17" t="s">
        <v>238</v>
      </c>
      <c r="H34" s="18" t="s">
        <v>239</v>
      </c>
    </row>
    <row r="35" spans="1:8" ht="12.75" customHeight="1" x14ac:dyDescent="0.25">
      <c r="A35" s="166" t="s">
        <v>61</v>
      </c>
      <c r="B35" s="19" t="s">
        <v>3</v>
      </c>
      <c r="C35" s="73">
        <v>2098.2771570466793</v>
      </c>
      <c r="D35" s="73">
        <v>2633.9929534151388</v>
      </c>
      <c r="E35" s="74">
        <v>3192.0807601407632</v>
      </c>
      <c r="F35" s="22" t="s">
        <v>240</v>
      </c>
      <c r="G35" s="23">
        <v>52.128652281265374</v>
      </c>
      <c r="H35" s="24">
        <v>21.187900521982343</v>
      </c>
    </row>
    <row r="36" spans="1:8" ht="12.75" customHeight="1" x14ac:dyDescent="0.25">
      <c r="A36" s="207"/>
      <c r="B36" s="25" t="s">
        <v>241</v>
      </c>
      <c r="C36" s="75">
        <v>1574.5988207715418</v>
      </c>
      <c r="D36" s="75">
        <v>1986.2235356129609</v>
      </c>
      <c r="E36" s="75">
        <v>2403.1678266283875</v>
      </c>
      <c r="F36" s="27"/>
      <c r="G36" s="28">
        <v>52.620959378773904</v>
      </c>
      <c r="H36" s="29">
        <v>20.991811019234305</v>
      </c>
    </row>
    <row r="37" spans="1:8" x14ac:dyDescent="0.25">
      <c r="A37" s="30" t="s">
        <v>62</v>
      </c>
      <c r="B37" s="31" t="s">
        <v>3</v>
      </c>
      <c r="C37" s="73">
        <v>427.03020527351094</v>
      </c>
      <c r="D37" s="73">
        <v>379.41515425549511</v>
      </c>
      <c r="E37" s="76">
        <v>409.62042838635551</v>
      </c>
      <c r="F37" s="22" t="s">
        <v>240</v>
      </c>
      <c r="G37" s="32">
        <v>-4.0769427249307881</v>
      </c>
      <c r="H37" s="33">
        <v>7.9610088822441867</v>
      </c>
    </row>
    <row r="38" spans="1:8" x14ac:dyDescent="0.25">
      <c r="A38" s="34"/>
      <c r="B38" s="25" t="s">
        <v>241</v>
      </c>
      <c r="C38" s="75">
        <v>329.44505876935739</v>
      </c>
      <c r="D38" s="75">
        <v>336.22185952216944</v>
      </c>
      <c r="E38" s="75">
        <v>345.85181261271663</v>
      </c>
      <c r="F38" s="27"/>
      <c r="G38" s="35">
        <v>4.9801183555906618</v>
      </c>
      <c r="H38" s="29">
        <v>2.8641662693297292</v>
      </c>
    </row>
    <row r="39" spans="1:8" x14ac:dyDescent="0.25">
      <c r="A39" s="30" t="s">
        <v>47</v>
      </c>
      <c r="B39" s="31" t="s">
        <v>3</v>
      </c>
      <c r="C39" s="73">
        <v>241.80665297843353</v>
      </c>
      <c r="D39" s="73">
        <v>237.87427213480399</v>
      </c>
      <c r="E39" s="76">
        <v>262.37722945922815</v>
      </c>
      <c r="F39" s="22" t="s">
        <v>240</v>
      </c>
      <c r="G39" s="37">
        <v>8.5070349502043285</v>
      </c>
      <c r="H39" s="33">
        <v>10.300801807829927</v>
      </c>
    </row>
    <row r="40" spans="1:8" x14ac:dyDescent="0.25">
      <c r="A40" s="34"/>
      <c r="B40" s="25" t="s">
        <v>241</v>
      </c>
      <c r="C40" s="75">
        <v>191.70029537995623</v>
      </c>
      <c r="D40" s="75">
        <v>175.4262496588677</v>
      </c>
      <c r="E40" s="75">
        <v>198.10347111204175</v>
      </c>
      <c r="F40" s="27"/>
      <c r="G40" s="28">
        <v>3.3402012862808732</v>
      </c>
      <c r="H40" s="29">
        <v>12.926925985861274</v>
      </c>
    </row>
    <row r="41" spans="1:8" x14ac:dyDescent="0.25">
      <c r="A41" s="30" t="s">
        <v>48</v>
      </c>
      <c r="B41" s="31" t="s">
        <v>3</v>
      </c>
      <c r="C41" s="73">
        <v>744.84448253314326</v>
      </c>
      <c r="D41" s="73">
        <v>1155.2716969247692</v>
      </c>
      <c r="E41" s="76">
        <v>1533.7705091892644</v>
      </c>
      <c r="F41" s="22" t="s">
        <v>240</v>
      </c>
      <c r="G41" s="23">
        <v>105.91822120680291</v>
      </c>
      <c r="H41" s="24">
        <v>32.762752975947166</v>
      </c>
    </row>
    <row r="42" spans="1:8" x14ac:dyDescent="0.25">
      <c r="A42" s="34"/>
      <c r="B42" s="25" t="s">
        <v>241</v>
      </c>
      <c r="C42" s="75">
        <v>542.8583919509332</v>
      </c>
      <c r="D42" s="75">
        <v>864.48437860309332</v>
      </c>
      <c r="E42" s="75">
        <v>1137.5811648889305</v>
      </c>
      <c r="F42" s="27"/>
      <c r="G42" s="23">
        <v>109.55394293540772</v>
      </c>
      <c r="H42" s="24">
        <v>31.590713845764327</v>
      </c>
    </row>
    <row r="43" spans="1:8" x14ac:dyDescent="0.25">
      <c r="A43" s="30" t="s">
        <v>49</v>
      </c>
      <c r="B43" s="31" t="s">
        <v>3</v>
      </c>
      <c r="C43" s="73">
        <v>522.60520499379584</v>
      </c>
      <c r="D43" s="73">
        <v>598.11057311012178</v>
      </c>
      <c r="E43" s="76">
        <v>711.91900673350506</v>
      </c>
      <c r="F43" s="22" t="s">
        <v>240</v>
      </c>
      <c r="G43" s="37">
        <v>36.225012673181595</v>
      </c>
      <c r="H43" s="33">
        <v>19.02799227099257</v>
      </c>
    </row>
    <row r="44" spans="1:8" x14ac:dyDescent="0.25">
      <c r="A44" s="34"/>
      <c r="B44" s="25" t="s">
        <v>241</v>
      </c>
      <c r="C44" s="75">
        <v>350.97397684342019</v>
      </c>
      <c r="D44" s="75">
        <v>436.36285787915665</v>
      </c>
      <c r="E44" s="75">
        <v>504.86423353571109</v>
      </c>
      <c r="F44" s="27"/>
      <c r="G44" s="28">
        <v>43.846628766139531</v>
      </c>
      <c r="H44" s="29">
        <v>15.698259927412224</v>
      </c>
    </row>
    <row r="45" spans="1:8" x14ac:dyDescent="0.25">
      <c r="A45" s="30" t="s">
        <v>50</v>
      </c>
      <c r="B45" s="31" t="s">
        <v>3</v>
      </c>
      <c r="C45" s="73">
        <v>161.99061126779566</v>
      </c>
      <c r="D45" s="73">
        <v>263.32125698994901</v>
      </c>
      <c r="E45" s="76">
        <v>292.36549427970994</v>
      </c>
      <c r="F45" s="22" t="s">
        <v>240</v>
      </c>
      <c r="G45" s="37">
        <v>80.482987249418017</v>
      </c>
      <c r="H45" s="33">
        <v>11.029963027584031</v>
      </c>
    </row>
    <row r="46" spans="1:8" ht="13.8" thickBot="1" x14ac:dyDescent="0.3">
      <c r="A46" s="54"/>
      <c r="B46" s="41" t="s">
        <v>241</v>
      </c>
      <c r="C46" s="79">
        <v>159.62109782787499</v>
      </c>
      <c r="D46" s="79">
        <v>173.72818994967366</v>
      </c>
      <c r="E46" s="79">
        <v>216.76714447898743</v>
      </c>
      <c r="F46" s="43"/>
      <c r="G46" s="55">
        <v>35.801061030625789</v>
      </c>
      <c r="H46" s="45">
        <v>24.773731046056184</v>
      </c>
    </row>
    <row r="47" spans="1:8" x14ac:dyDescent="0.25">
      <c r="A47" s="6"/>
      <c r="B47" s="6"/>
      <c r="C47" s="21"/>
      <c r="D47" s="21"/>
      <c r="E47" s="21"/>
      <c r="F47" s="56"/>
      <c r="G47" s="23"/>
      <c r="H47" s="23"/>
    </row>
    <row r="48" spans="1:8" x14ac:dyDescent="0.25">
      <c r="A48" s="6"/>
      <c r="B48" s="57"/>
      <c r="C48" s="21"/>
      <c r="D48" s="21"/>
      <c r="E48" s="21"/>
      <c r="F48" s="58"/>
      <c r="G48" s="23"/>
      <c r="H48" s="23"/>
    </row>
    <row r="49" spans="1:8" x14ac:dyDescent="0.25">
      <c r="A49" s="6"/>
      <c r="B49" s="6"/>
      <c r="C49" s="21"/>
      <c r="D49" s="21"/>
      <c r="E49" s="88"/>
      <c r="F49" s="56"/>
      <c r="G49" s="23"/>
      <c r="H49" s="23"/>
    </row>
    <row r="50" spans="1:8" x14ac:dyDescent="0.25">
      <c r="A50" s="6"/>
      <c r="B50" s="57"/>
      <c r="C50" s="21"/>
      <c r="D50" s="21"/>
      <c r="E50" s="21"/>
      <c r="F50" s="58"/>
      <c r="G50" s="23"/>
      <c r="H50" s="23"/>
    </row>
    <row r="51" spans="1:8" x14ac:dyDescent="0.25">
      <c r="A51" s="6"/>
      <c r="B51" s="6"/>
      <c r="C51" s="21"/>
      <c r="D51" s="21"/>
      <c r="E51" s="21"/>
      <c r="F51" s="56"/>
      <c r="G51" s="23"/>
      <c r="H51" s="23"/>
    </row>
    <row r="52" spans="1:8" x14ac:dyDescent="0.25">
      <c r="A52" s="6"/>
      <c r="B52" s="57"/>
      <c r="C52" s="21"/>
      <c r="D52" s="21"/>
      <c r="E52" s="21"/>
      <c r="F52" s="58"/>
      <c r="G52" s="23"/>
      <c r="H52" s="23"/>
    </row>
    <row r="53" spans="1:8" x14ac:dyDescent="0.25">
      <c r="A53" s="6"/>
      <c r="B53" s="6"/>
      <c r="C53" s="21"/>
      <c r="D53" s="21"/>
      <c r="E53" s="21"/>
      <c r="F53" s="56"/>
      <c r="G53" s="23"/>
      <c r="H53" s="23"/>
    </row>
    <row r="54" spans="1:8" x14ac:dyDescent="0.25">
      <c r="A54" s="6"/>
      <c r="B54" s="57"/>
      <c r="C54" s="21"/>
      <c r="D54" s="21"/>
      <c r="E54" s="21"/>
      <c r="F54" s="58"/>
      <c r="G54" s="23"/>
      <c r="H54" s="23"/>
    </row>
    <row r="55" spans="1:8" x14ac:dyDescent="0.25">
      <c r="A55" s="6"/>
      <c r="B55" s="6"/>
      <c r="C55" s="21"/>
      <c r="D55" s="21"/>
      <c r="E55" s="21"/>
      <c r="F55" s="56"/>
      <c r="G55" s="23"/>
      <c r="H55" s="23"/>
    </row>
    <row r="56" spans="1:8" x14ac:dyDescent="0.25">
      <c r="A56" s="6"/>
      <c r="B56" s="57"/>
      <c r="C56" s="21"/>
      <c r="D56" s="21"/>
      <c r="E56" s="21"/>
      <c r="F56" s="58"/>
      <c r="G56" s="23"/>
      <c r="H56" s="23"/>
    </row>
    <row r="57" spans="1:8" x14ac:dyDescent="0.25">
      <c r="A57" s="6"/>
      <c r="B57" s="6"/>
      <c r="C57" s="59"/>
      <c r="D57" s="59"/>
      <c r="E57" s="21"/>
      <c r="F57" s="56"/>
      <c r="G57" s="23"/>
      <c r="H57" s="23"/>
    </row>
    <row r="58" spans="1:8" x14ac:dyDescent="0.25">
      <c r="A58" s="60"/>
      <c r="B58" s="57"/>
      <c r="C58" s="21"/>
      <c r="D58" s="21"/>
      <c r="E58" s="21"/>
      <c r="F58" s="58"/>
      <c r="G58" s="23"/>
      <c r="H58" s="23"/>
    </row>
    <row r="59" spans="1:8" x14ac:dyDescent="0.25">
      <c r="A59" s="46"/>
      <c r="B59" s="47"/>
      <c r="C59" s="48"/>
      <c r="D59" s="48"/>
      <c r="E59" s="48"/>
      <c r="F59" s="48"/>
      <c r="G59" s="49"/>
      <c r="H59" s="49"/>
    </row>
    <row r="60" spans="1:8" x14ac:dyDescent="0.25">
      <c r="A60" s="50"/>
      <c r="B60" s="50"/>
      <c r="C60" s="50"/>
      <c r="D60" s="50"/>
      <c r="E60" s="50"/>
      <c r="F60" s="50"/>
      <c r="G60" s="50"/>
      <c r="H60" s="50"/>
    </row>
    <row r="61" spans="1:8" ht="12.75" customHeight="1" x14ac:dyDescent="0.25">
      <c r="A61" s="52" t="str">
        <f>+Innhold!$B$123</f>
        <v>Finans Norge / Skadeforsikringsstatistikk</v>
      </c>
      <c r="G61" s="51"/>
      <c r="H61" s="162">
        <v>24</v>
      </c>
    </row>
    <row r="62" spans="1:8" ht="12.75" customHeight="1" x14ac:dyDescent="0.25">
      <c r="A62" s="52" t="str">
        <f>+Innhold!$B$124</f>
        <v>Skadestatistikk for landbasert forsikring 3. kvartal 2024</v>
      </c>
      <c r="G62" s="51"/>
      <c r="H62" s="162"/>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73" display="Tilbake til innholdsfortegnelsen" xr:uid="{00000000-0004-0000-13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68"/>
  <sheetViews>
    <sheetView showGridLines="0" showRowColHeaders="0" zoomScale="80" zoomScaleNormal="80" workbookViewId="0">
      <selection activeCell="P40" sqref="P40"/>
    </sheetView>
  </sheetViews>
  <sheetFormatPr defaultColWidth="11.44140625" defaultRowHeight="13.2" x14ac:dyDescent="0.25"/>
  <cols>
    <col min="1" max="1" width="26.44140625" style="1" customWidth="1"/>
    <col min="2" max="2" width="8.21875" style="1" customWidth="1"/>
    <col min="3" max="4" width="10.44140625" style="1" customWidth="1"/>
    <col min="5" max="5" width="9.77734375" style="1" customWidth="1"/>
    <col min="6" max="6" width="1.5546875" style="1" customWidth="1"/>
    <col min="7" max="7" width="7.5546875" style="1" customWidth="1"/>
    <col min="8" max="8" width="8.77734375" style="1" customWidth="1"/>
    <col min="9" max="16384" width="11.44140625" style="1"/>
  </cols>
  <sheetData>
    <row r="1" spans="1:8" ht="5.25" customHeight="1" x14ac:dyDescent="0.25"/>
    <row r="2" spans="1:8" x14ac:dyDescent="0.25">
      <c r="A2" s="85" t="s">
        <v>0</v>
      </c>
      <c r="B2" s="2"/>
      <c r="C2" s="2"/>
      <c r="D2" s="2"/>
      <c r="E2" s="2"/>
      <c r="F2" s="2"/>
      <c r="G2" s="2"/>
    </row>
    <row r="3" spans="1:8" ht="6" customHeight="1" x14ac:dyDescent="0.25">
      <c r="A3" s="3"/>
      <c r="B3" s="2"/>
      <c r="C3" s="2"/>
      <c r="D3" s="2"/>
      <c r="E3" s="2"/>
      <c r="F3" s="2"/>
      <c r="G3" s="2"/>
    </row>
    <row r="4" spans="1:8" ht="16.2" thickBot="1" x14ac:dyDescent="0.35">
      <c r="A4" s="4" t="s">
        <v>155</v>
      </c>
      <c r="B4" s="5"/>
      <c r="C4" s="5"/>
      <c r="D4" s="5"/>
      <c r="E4" s="5"/>
      <c r="F4" s="5"/>
      <c r="G4" s="5"/>
      <c r="H4" s="6"/>
    </row>
    <row r="5" spans="1:8" x14ac:dyDescent="0.25">
      <c r="A5" s="7"/>
      <c r="B5" s="8"/>
      <c r="C5" s="9"/>
      <c r="D5" s="8"/>
      <c r="E5" s="10"/>
      <c r="F5" s="11"/>
      <c r="G5" s="168" t="s">
        <v>1</v>
      </c>
      <c r="H5" s="165"/>
    </row>
    <row r="6" spans="1:8" x14ac:dyDescent="0.25">
      <c r="A6" s="12"/>
      <c r="B6" s="13"/>
      <c r="C6" s="14" t="s">
        <v>235</v>
      </c>
      <c r="D6" s="15" t="s">
        <v>236</v>
      </c>
      <c r="E6" s="15" t="s">
        <v>237</v>
      </c>
      <c r="F6" s="16"/>
      <c r="G6" s="17" t="s">
        <v>238</v>
      </c>
      <c r="H6" s="18" t="s">
        <v>239</v>
      </c>
    </row>
    <row r="7" spans="1:8" ht="13.2" customHeight="1" x14ac:dyDescent="0.25">
      <c r="A7" s="166" t="s">
        <v>51</v>
      </c>
      <c r="B7" s="19" t="s">
        <v>3</v>
      </c>
      <c r="C7" s="20">
        <v>11276.932267581047</v>
      </c>
      <c r="D7" s="20">
        <v>11984.346633416459</v>
      </c>
      <c r="E7" s="72">
        <v>13829.089876882688</v>
      </c>
      <c r="F7" s="22" t="s">
        <v>240</v>
      </c>
      <c r="G7" s="23">
        <v>22.631665675944433</v>
      </c>
      <c r="H7" s="24">
        <v>15.392939639466491</v>
      </c>
    </row>
    <row r="8" spans="1:8" ht="13.2" customHeight="1" x14ac:dyDescent="0.25">
      <c r="A8" s="207"/>
      <c r="B8" s="25" t="s">
        <v>241</v>
      </c>
      <c r="C8" s="26">
        <v>9463.5561097256868</v>
      </c>
      <c r="D8" s="26">
        <v>9605.7930174563608</v>
      </c>
      <c r="E8" s="26">
        <v>11252.768703241896</v>
      </c>
      <c r="F8" s="27"/>
      <c r="G8" s="28">
        <v>18.906345276248089</v>
      </c>
      <c r="H8" s="29">
        <v>17.145650367361952</v>
      </c>
    </row>
    <row r="9" spans="1:8" x14ac:dyDescent="0.25">
      <c r="A9" s="30" t="s">
        <v>12</v>
      </c>
      <c r="B9" s="31" t="s">
        <v>3</v>
      </c>
      <c r="C9" s="20">
        <v>275.00228392999998</v>
      </c>
      <c r="D9" s="20">
        <v>219.86099999999999</v>
      </c>
      <c r="E9" s="21">
        <v>235.29529399887434</v>
      </c>
      <c r="F9" s="22" t="s">
        <v>240</v>
      </c>
      <c r="G9" s="32">
        <v>-14.438785512498796</v>
      </c>
      <c r="H9" s="33">
        <v>7.0200235598284308</v>
      </c>
    </row>
    <row r="10" spans="1:8" x14ac:dyDescent="0.25">
      <c r="A10" s="34"/>
      <c r="B10" s="25" t="s">
        <v>241</v>
      </c>
      <c r="C10" s="26">
        <v>218.506</v>
      </c>
      <c r="D10" s="26">
        <v>170.5205</v>
      </c>
      <c r="E10" s="26">
        <v>183.955625</v>
      </c>
      <c r="F10" s="27"/>
      <c r="G10" s="35">
        <v>-15.812094404730303</v>
      </c>
      <c r="H10" s="29">
        <v>7.8788913942898375</v>
      </c>
    </row>
    <row r="11" spans="1:8" x14ac:dyDescent="0.25">
      <c r="A11" s="30" t="s">
        <v>18</v>
      </c>
      <c r="B11" s="31" t="s">
        <v>3</v>
      </c>
      <c r="C11" s="20">
        <v>244.80091357200001</v>
      </c>
      <c r="D11" s="20">
        <v>306.14439999999996</v>
      </c>
      <c r="E11" s="21">
        <v>291.55617612659455</v>
      </c>
      <c r="F11" s="22" t="s">
        <v>240</v>
      </c>
      <c r="G11" s="37">
        <v>19.099300681671295</v>
      </c>
      <c r="H11" s="33">
        <v>-4.7651447726645983</v>
      </c>
    </row>
    <row r="12" spans="1:8" x14ac:dyDescent="0.25">
      <c r="A12" s="34"/>
      <c r="B12" s="25" t="s">
        <v>241</v>
      </c>
      <c r="C12" s="26">
        <v>208.60239999999999</v>
      </c>
      <c r="D12" s="26">
        <v>261.40819999999997</v>
      </c>
      <c r="E12" s="26">
        <v>248.78224999999998</v>
      </c>
      <c r="F12" s="27"/>
      <c r="G12" s="28">
        <v>19.261451450223007</v>
      </c>
      <c r="H12" s="29">
        <v>-4.8299747291783461</v>
      </c>
    </row>
    <row r="13" spans="1:8" x14ac:dyDescent="0.25">
      <c r="A13" s="30" t="s">
        <v>63</v>
      </c>
      <c r="B13" s="31" t="s">
        <v>3</v>
      </c>
      <c r="C13" s="20">
        <v>1216.5085647374999</v>
      </c>
      <c r="D13" s="20">
        <v>1512.72875</v>
      </c>
      <c r="E13" s="21">
        <v>2126.7056521932436</v>
      </c>
      <c r="F13" s="22" t="s">
        <v>240</v>
      </c>
      <c r="G13" s="23">
        <v>74.820442193281821</v>
      </c>
      <c r="H13" s="24">
        <v>40.587375773299982</v>
      </c>
    </row>
    <row r="14" spans="1:8" x14ac:dyDescent="0.25">
      <c r="A14" s="34"/>
      <c r="B14" s="25" t="s">
        <v>241</v>
      </c>
      <c r="C14" s="26">
        <v>929.64750000000004</v>
      </c>
      <c r="D14" s="26">
        <v>1001.201875</v>
      </c>
      <c r="E14" s="26">
        <v>1473.3335937500001</v>
      </c>
      <c r="F14" s="27"/>
      <c r="G14" s="23">
        <v>58.483037253367542</v>
      </c>
      <c r="H14" s="24">
        <v>47.156495661776518</v>
      </c>
    </row>
    <row r="15" spans="1:8" x14ac:dyDescent="0.25">
      <c r="A15" s="30" t="s">
        <v>52</v>
      </c>
      <c r="B15" s="31" t="s">
        <v>3</v>
      </c>
      <c r="C15" s="20">
        <v>6663.0399687749996</v>
      </c>
      <c r="D15" s="20">
        <v>6449.0675000000001</v>
      </c>
      <c r="E15" s="21">
        <v>7189.3828223407299</v>
      </c>
      <c r="F15" s="22" t="s">
        <v>240</v>
      </c>
      <c r="G15" s="37">
        <v>7.8994401359188942</v>
      </c>
      <c r="H15" s="33">
        <v>11.479416556591019</v>
      </c>
    </row>
    <row r="16" spans="1:8" x14ac:dyDescent="0.25">
      <c r="A16" s="34"/>
      <c r="B16" s="25" t="s">
        <v>241</v>
      </c>
      <c r="C16" s="26">
        <v>5612.3549999999996</v>
      </c>
      <c r="D16" s="26">
        <v>5493.6087499999994</v>
      </c>
      <c r="E16" s="26">
        <v>6101.2234374999998</v>
      </c>
      <c r="F16" s="27"/>
      <c r="G16" s="28">
        <v>8.7105758188853031</v>
      </c>
      <c r="H16" s="29">
        <v>11.060392451501031</v>
      </c>
    </row>
    <row r="17" spans="1:8" x14ac:dyDescent="0.25">
      <c r="A17" s="30" t="s">
        <v>50</v>
      </c>
      <c r="B17" s="31" t="s">
        <v>3</v>
      </c>
      <c r="C17" s="20">
        <v>4182.0114196499999</v>
      </c>
      <c r="D17" s="20">
        <v>4872.3050000000003</v>
      </c>
      <c r="E17" s="21">
        <v>5561.8587837204122</v>
      </c>
      <c r="F17" s="22" t="s">
        <v>240</v>
      </c>
      <c r="G17" s="37">
        <v>32.994825350952652</v>
      </c>
      <c r="H17" s="33">
        <v>14.152516800988678</v>
      </c>
    </row>
    <row r="18" spans="1:8" ht="13.8" thickBot="1" x14ac:dyDescent="0.3">
      <c r="A18" s="54"/>
      <c r="B18" s="41" t="s">
        <v>241</v>
      </c>
      <c r="C18" s="42">
        <v>3458.53</v>
      </c>
      <c r="D18" s="42">
        <v>3614.6025000000004</v>
      </c>
      <c r="E18" s="42">
        <v>4272.7781250000007</v>
      </c>
      <c r="F18" s="43"/>
      <c r="G18" s="55">
        <v>23.543185255007202</v>
      </c>
      <c r="H18" s="45">
        <v>18.20879681790737</v>
      </c>
    </row>
    <row r="19" spans="1:8" x14ac:dyDescent="0.25">
      <c r="A19" s="6"/>
      <c r="B19" s="6"/>
      <c r="C19" s="21"/>
      <c r="D19" s="21"/>
      <c r="E19" s="21"/>
      <c r="F19" s="56"/>
      <c r="G19" s="23"/>
      <c r="H19" s="23"/>
    </row>
    <row r="20" spans="1:8" x14ac:dyDescent="0.25">
      <c r="A20" s="6"/>
      <c r="B20" s="57"/>
      <c r="C20" s="21"/>
      <c r="D20" s="21"/>
      <c r="E20" s="21"/>
      <c r="F20" s="58"/>
      <c r="G20" s="23"/>
      <c r="H20" s="23"/>
    </row>
    <row r="21" spans="1:8" x14ac:dyDescent="0.25">
      <c r="A21" s="6"/>
      <c r="B21" s="6"/>
      <c r="C21" s="21"/>
      <c r="D21" s="21"/>
      <c r="E21" s="21"/>
      <c r="F21" s="56"/>
      <c r="G21" s="23"/>
      <c r="H21" s="23"/>
    </row>
    <row r="22" spans="1:8" x14ac:dyDescent="0.25">
      <c r="A22" s="6"/>
      <c r="B22" s="57"/>
      <c r="C22" s="21"/>
      <c r="D22" s="21"/>
      <c r="E22" s="21"/>
      <c r="F22" s="58"/>
      <c r="G22" s="23"/>
      <c r="H22" s="23"/>
    </row>
    <row r="23" spans="1:8" x14ac:dyDescent="0.25">
      <c r="A23" s="6"/>
      <c r="B23" s="6"/>
      <c r="C23" s="21"/>
      <c r="D23" s="21"/>
      <c r="E23" s="21"/>
      <c r="F23" s="56"/>
      <c r="G23" s="23"/>
      <c r="H23" s="23"/>
    </row>
    <row r="24" spans="1:8" x14ac:dyDescent="0.25">
      <c r="A24" s="6"/>
      <c r="B24" s="57"/>
      <c r="C24" s="21"/>
      <c r="D24" s="21"/>
      <c r="E24" s="21"/>
      <c r="F24" s="58"/>
      <c r="G24" s="23"/>
      <c r="H24" s="23"/>
    </row>
    <row r="25" spans="1:8" x14ac:dyDescent="0.25">
      <c r="A25" s="6"/>
      <c r="B25" s="6"/>
      <c r="C25" s="21"/>
      <c r="D25" s="21"/>
      <c r="E25" s="21"/>
      <c r="F25" s="56"/>
      <c r="G25" s="23"/>
      <c r="H25" s="23"/>
    </row>
    <row r="26" spans="1:8" x14ac:dyDescent="0.25">
      <c r="A26" s="6"/>
      <c r="B26" s="57"/>
      <c r="C26" s="21"/>
      <c r="D26" s="21"/>
      <c r="E26" s="21"/>
      <c r="F26" s="58"/>
      <c r="G26" s="23"/>
      <c r="H26" s="23"/>
    </row>
    <row r="27" spans="1:8" x14ac:dyDescent="0.25">
      <c r="A27" s="6"/>
      <c r="B27" s="6"/>
      <c r="C27" s="21"/>
      <c r="D27" s="21"/>
      <c r="E27" s="21"/>
      <c r="F27" s="56"/>
      <c r="G27" s="23"/>
      <c r="H27" s="23"/>
    </row>
    <row r="28" spans="1:8" x14ac:dyDescent="0.25">
      <c r="A28" s="6"/>
      <c r="B28" s="57"/>
      <c r="C28" s="21"/>
      <c r="D28" s="21"/>
      <c r="E28" s="21"/>
      <c r="F28" s="58"/>
      <c r="G28" s="23"/>
      <c r="H28" s="23"/>
    </row>
    <row r="29" spans="1:8" x14ac:dyDescent="0.25">
      <c r="A29" s="6"/>
      <c r="B29" s="6"/>
      <c r="C29" s="59"/>
      <c r="D29" s="59"/>
      <c r="E29" s="21"/>
      <c r="F29" s="56"/>
      <c r="G29" s="23"/>
      <c r="H29" s="23"/>
    </row>
    <row r="30" spans="1:8" x14ac:dyDescent="0.25">
      <c r="A30" s="60"/>
      <c r="B30" s="57"/>
      <c r="C30" s="21"/>
      <c r="D30" s="21"/>
      <c r="E30" s="21"/>
      <c r="F30" s="58"/>
      <c r="G30" s="23"/>
      <c r="H30" s="23"/>
    </row>
    <row r="31" spans="1:8" x14ac:dyDescent="0.25">
      <c r="A31" s="46"/>
      <c r="B31" s="47"/>
      <c r="C31" s="48"/>
      <c r="D31" s="53"/>
      <c r="E31" s="48"/>
      <c r="F31" s="48"/>
      <c r="G31" s="49"/>
      <c r="H31" s="49"/>
    </row>
    <row r="32" spans="1:8" ht="16.2" thickBot="1" x14ac:dyDescent="0.35">
      <c r="A32" s="4" t="s">
        <v>70</v>
      </c>
      <c r="B32" s="5"/>
      <c r="C32" s="5"/>
      <c r="D32" s="5"/>
      <c r="E32" s="5"/>
      <c r="F32" s="5"/>
      <c r="G32" s="5"/>
      <c r="H32" s="6"/>
    </row>
    <row r="33" spans="1:8" x14ac:dyDescent="0.25">
      <c r="A33" s="7"/>
      <c r="B33" s="8"/>
      <c r="C33" s="168" t="s">
        <v>16</v>
      </c>
      <c r="D33" s="164"/>
      <c r="E33" s="164"/>
      <c r="F33" s="169"/>
      <c r="G33" s="168" t="s">
        <v>1</v>
      </c>
      <c r="H33" s="165"/>
    </row>
    <row r="34" spans="1:8" x14ac:dyDescent="0.25">
      <c r="A34" s="12"/>
      <c r="B34" s="13"/>
      <c r="C34" s="14" t="s">
        <v>235</v>
      </c>
      <c r="D34" s="15" t="s">
        <v>236</v>
      </c>
      <c r="E34" s="15" t="s">
        <v>237</v>
      </c>
      <c r="F34" s="16"/>
      <c r="G34" s="17" t="s">
        <v>238</v>
      </c>
      <c r="H34" s="18" t="s">
        <v>239</v>
      </c>
    </row>
    <row r="35" spans="1:8" ht="12.75" customHeight="1" x14ac:dyDescent="0.25">
      <c r="A35" s="166" t="s">
        <v>51</v>
      </c>
      <c r="B35" s="19" t="s">
        <v>3</v>
      </c>
      <c r="C35" s="73">
        <v>599.94610259804858</v>
      </c>
      <c r="D35" s="73">
        <v>664.69741094885126</v>
      </c>
      <c r="E35" s="74">
        <v>840.90355171972146</v>
      </c>
      <c r="F35" s="22" t="s">
        <v>240</v>
      </c>
      <c r="G35" s="23">
        <v>40.163182672279021</v>
      </c>
      <c r="H35" s="24">
        <v>26.509226283781828</v>
      </c>
    </row>
    <row r="36" spans="1:8" ht="12.75" customHeight="1" x14ac:dyDescent="0.25">
      <c r="A36" s="207"/>
      <c r="B36" s="25" t="s">
        <v>241</v>
      </c>
      <c r="C36" s="75">
        <v>488.15083277550104</v>
      </c>
      <c r="D36" s="75">
        <v>533.98056328103223</v>
      </c>
      <c r="E36" s="75">
        <v>678.40116570205441</v>
      </c>
      <c r="F36" s="27"/>
      <c r="G36" s="28">
        <v>38.97367783740907</v>
      </c>
      <c r="H36" s="29">
        <v>27.04604106442244</v>
      </c>
    </row>
    <row r="37" spans="1:8" x14ac:dyDescent="0.25">
      <c r="A37" s="30" t="s">
        <v>12</v>
      </c>
      <c r="B37" s="31" t="s">
        <v>3</v>
      </c>
      <c r="C37" s="73">
        <v>6.0730403122216261</v>
      </c>
      <c r="D37" s="73">
        <v>3.4614617888267971</v>
      </c>
      <c r="E37" s="76">
        <v>6.7989466202103861</v>
      </c>
      <c r="F37" s="22" t="s">
        <v>240</v>
      </c>
      <c r="G37" s="32">
        <v>11.952930833143284</v>
      </c>
      <c r="H37" s="33">
        <v>96.418364118783813</v>
      </c>
    </row>
    <row r="38" spans="1:8" x14ac:dyDescent="0.25">
      <c r="A38" s="34"/>
      <c r="B38" s="25" t="s">
        <v>241</v>
      </c>
      <c r="C38" s="75">
        <v>5.3829703734915419</v>
      </c>
      <c r="D38" s="75">
        <v>3.0426135462417259</v>
      </c>
      <c r="E38" s="75">
        <v>5.9928725688008839</v>
      </c>
      <c r="F38" s="27"/>
      <c r="G38" s="35">
        <v>11.330216460280141</v>
      </c>
      <c r="H38" s="29">
        <v>96.964631811468621</v>
      </c>
    </row>
    <row r="39" spans="1:8" x14ac:dyDescent="0.25">
      <c r="A39" s="30" t="s">
        <v>18</v>
      </c>
      <c r="B39" s="31" t="s">
        <v>3</v>
      </c>
      <c r="C39" s="73">
        <v>41.588474536253699</v>
      </c>
      <c r="D39" s="73">
        <v>47.426969885825031</v>
      </c>
      <c r="E39" s="76">
        <v>49.891108579509122</v>
      </c>
      <c r="F39" s="22" t="s">
        <v>240</v>
      </c>
      <c r="G39" s="37">
        <v>19.963785966753392</v>
      </c>
      <c r="H39" s="33">
        <v>5.1956485932291656</v>
      </c>
    </row>
    <row r="40" spans="1:8" x14ac:dyDescent="0.25">
      <c r="A40" s="34"/>
      <c r="B40" s="25" t="s">
        <v>241</v>
      </c>
      <c r="C40" s="75">
        <v>32.499414663533848</v>
      </c>
      <c r="D40" s="75">
        <v>39.823006551365218</v>
      </c>
      <c r="E40" s="75">
        <v>40.876968799075172</v>
      </c>
      <c r="F40" s="27"/>
      <c r="G40" s="28">
        <v>25.777553910659833</v>
      </c>
      <c r="H40" s="29">
        <v>2.6466164636527623</v>
      </c>
    </row>
    <row r="41" spans="1:8" x14ac:dyDescent="0.25">
      <c r="A41" s="30" t="s">
        <v>63</v>
      </c>
      <c r="B41" s="31" t="s">
        <v>3</v>
      </c>
      <c r="C41" s="73">
        <v>69.98089542611072</v>
      </c>
      <c r="D41" s="73">
        <v>97.94038035088353</v>
      </c>
      <c r="E41" s="76">
        <v>146.66658570097707</v>
      </c>
      <c r="F41" s="22" t="s">
        <v>240</v>
      </c>
      <c r="G41" s="23">
        <v>109.58089319653658</v>
      </c>
      <c r="H41" s="24">
        <v>49.750884339560315</v>
      </c>
    </row>
    <row r="42" spans="1:8" x14ac:dyDescent="0.25">
      <c r="A42" s="34"/>
      <c r="B42" s="25" t="s">
        <v>241</v>
      </c>
      <c r="C42" s="75">
        <v>53.496194979004066</v>
      </c>
      <c r="D42" s="75">
        <v>67.463891278692785</v>
      </c>
      <c r="E42" s="75">
        <v>104.47236995112748</v>
      </c>
      <c r="F42" s="27"/>
      <c r="G42" s="23">
        <v>95.289347199609807</v>
      </c>
      <c r="H42" s="24">
        <v>54.856721085881276</v>
      </c>
    </row>
    <row r="43" spans="1:8" x14ac:dyDescent="0.25">
      <c r="A43" s="30" t="s">
        <v>52</v>
      </c>
      <c r="B43" s="31" t="s">
        <v>3</v>
      </c>
      <c r="C43" s="73">
        <v>341.68380831054014</v>
      </c>
      <c r="D43" s="73">
        <v>340.1932063543187</v>
      </c>
      <c r="E43" s="76">
        <v>430.043897611094</v>
      </c>
      <c r="F43" s="22" t="s">
        <v>240</v>
      </c>
      <c r="G43" s="37">
        <v>25.860192128345631</v>
      </c>
      <c r="H43" s="33">
        <v>26.411665365002563</v>
      </c>
    </row>
    <row r="44" spans="1:8" x14ac:dyDescent="0.25">
      <c r="A44" s="34"/>
      <c r="B44" s="25" t="s">
        <v>241</v>
      </c>
      <c r="C44" s="75">
        <v>284.07523945198119</v>
      </c>
      <c r="D44" s="75">
        <v>292.47874991259829</v>
      </c>
      <c r="E44" s="75">
        <v>365.5727389635901</v>
      </c>
      <c r="F44" s="27"/>
      <c r="G44" s="28">
        <v>28.688702214535994</v>
      </c>
      <c r="H44" s="29">
        <v>24.991213574604828</v>
      </c>
    </row>
    <row r="45" spans="1:8" x14ac:dyDescent="0.25">
      <c r="A45" s="30" t="s">
        <v>50</v>
      </c>
      <c r="B45" s="31" t="s">
        <v>3</v>
      </c>
      <c r="C45" s="73">
        <v>140.61988401292237</v>
      </c>
      <c r="D45" s="73">
        <v>175.6753925689971</v>
      </c>
      <c r="E45" s="76">
        <v>211.34849795129324</v>
      </c>
      <c r="F45" s="22" t="s">
        <v>240</v>
      </c>
      <c r="G45" s="37">
        <v>50.297733094326276</v>
      </c>
      <c r="H45" s="33">
        <v>20.306261941771609</v>
      </c>
    </row>
    <row r="46" spans="1:8" ht="13.8" thickBot="1" x14ac:dyDescent="0.3">
      <c r="A46" s="54"/>
      <c r="B46" s="41" t="s">
        <v>241</v>
      </c>
      <c r="C46" s="79">
        <v>112.69701330749041</v>
      </c>
      <c r="D46" s="79">
        <v>131.17230199213424</v>
      </c>
      <c r="E46" s="79">
        <v>161.48621541946073</v>
      </c>
      <c r="F46" s="43"/>
      <c r="G46" s="55">
        <v>43.292364793067293</v>
      </c>
      <c r="H46" s="45">
        <v>23.109995758970726</v>
      </c>
    </row>
    <row r="47" spans="1:8" x14ac:dyDescent="0.25">
      <c r="A47" s="6"/>
      <c r="B47" s="6"/>
      <c r="C47" s="21"/>
      <c r="D47" s="21"/>
      <c r="E47" s="21"/>
      <c r="F47" s="56"/>
      <c r="G47" s="23"/>
      <c r="H47" s="23"/>
    </row>
    <row r="48" spans="1:8" x14ac:dyDescent="0.25">
      <c r="A48" s="6"/>
      <c r="B48" s="57"/>
      <c r="C48" s="21"/>
      <c r="D48" s="21"/>
      <c r="E48" s="21"/>
      <c r="F48" s="58"/>
      <c r="G48" s="23"/>
      <c r="H48" s="23"/>
    </row>
    <row r="49" spans="1:8" x14ac:dyDescent="0.25">
      <c r="A49" s="6"/>
      <c r="B49" s="6"/>
      <c r="C49" s="21"/>
      <c r="D49" s="21"/>
      <c r="E49" s="88"/>
      <c r="F49" s="56"/>
      <c r="G49" s="23"/>
      <c r="H49" s="23"/>
    </row>
    <row r="50" spans="1:8" x14ac:dyDescent="0.25">
      <c r="A50" s="6"/>
      <c r="B50" s="57"/>
      <c r="C50" s="21"/>
      <c r="D50" s="21"/>
      <c r="E50" s="21"/>
      <c r="F50" s="58"/>
      <c r="G50" s="23"/>
      <c r="H50" s="23"/>
    </row>
    <row r="51" spans="1:8" x14ac:dyDescent="0.25">
      <c r="A51" s="6"/>
      <c r="B51" s="6"/>
      <c r="C51" s="21"/>
      <c r="D51" s="21"/>
      <c r="E51" s="21"/>
      <c r="F51" s="56"/>
      <c r="G51" s="23"/>
      <c r="H51" s="23"/>
    </row>
    <row r="52" spans="1:8" x14ac:dyDescent="0.25">
      <c r="A52" s="6"/>
      <c r="B52" s="57"/>
      <c r="C52" s="21"/>
      <c r="D52" s="21"/>
      <c r="E52" s="21"/>
      <c r="F52" s="58"/>
      <c r="G52" s="23"/>
      <c r="H52" s="23"/>
    </row>
    <row r="53" spans="1:8" x14ac:dyDescent="0.25">
      <c r="A53" s="6"/>
      <c r="B53" s="6"/>
      <c r="C53" s="21"/>
      <c r="D53" s="21"/>
      <c r="E53" s="21"/>
      <c r="F53" s="56"/>
      <c r="G53" s="23"/>
      <c r="H53" s="23"/>
    </row>
    <row r="54" spans="1:8" x14ac:dyDescent="0.25">
      <c r="A54" s="6"/>
      <c r="B54" s="57"/>
      <c r="C54" s="21"/>
      <c r="D54" s="21"/>
      <c r="E54" s="21"/>
      <c r="F54" s="58"/>
      <c r="G54" s="23"/>
      <c r="H54" s="23"/>
    </row>
    <row r="55" spans="1:8" x14ac:dyDescent="0.25">
      <c r="A55" s="6"/>
      <c r="B55" s="6"/>
      <c r="C55" s="21"/>
      <c r="D55" s="21"/>
      <c r="E55" s="21"/>
      <c r="F55" s="56"/>
      <c r="G55" s="23"/>
      <c r="H55" s="23"/>
    </row>
    <row r="56" spans="1:8" x14ac:dyDescent="0.25">
      <c r="A56" s="6"/>
      <c r="B56" s="57"/>
      <c r="C56" s="21"/>
      <c r="D56" s="21"/>
      <c r="E56" s="21"/>
      <c r="F56" s="58"/>
      <c r="G56" s="23"/>
      <c r="H56" s="23"/>
    </row>
    <row r="57" spans="1:8" x14ac:dyDescent="0.25">
      <c r="A57" s="6"/>
      <c r="B57" s="6"/>
      <c r="C57" s="59"/>
      <c r="D57" s="59"/>
      <c r="E57" s="21"/>
      <c r="F57" s="56"/>
      <c r="G57" s="23"/>
      <c r="H57" s="23"/>
    </row>
    <row r="58" spans="1:8" x14ac:dyDescent="0.25">
      <c r="A58" s="60"/>
      <c r="B58" s="57"/>
      <c r="C58" s="21"/>
      <c r="D58" s="21"/>
      <c r="E58" s="21"/>
      <c r="F58" s="58"/>
      <c r="G58" s="23"/>
      <c r="H58" s="23"/>
    </row>
    <row r="59" spans="1:8" x14ac:dyDescent="0.25">
      <c r="A59" s="46"/>
      <c r="B59" s="47"/>
      <c r="C59" s="48"/>
      <c r="D59" s="48"/>
      <c r="E59" s="48"/>
      <c r="F59" s="48"/>
      <c r="G59" s="49"/>
      <c r="H59" s="49"/>
    </row>
    <row r="60" spans="1:8" x14ac:dyDescent="0.25">
      <c r="A60" s="50"/>
      <c r="B60" s="50"/>
      <c r="C60" s="50"/>
      <c r="D60" s="50"/>
      <c r="E60" s="50"/>
      <c r="F60" s="50"/>
      <c r="G60" s="50"/>
      <c r="H60" s="50"/>
    </row>
    <row r="61" spans="1:8" ht="12.75" customHeight="1" x14ac:dyDescent="0.25">
      <c r="A61" s="52" t="str">
        <f>+Innhold!$B$123</f>
        <v>Finans Norge / Skadeforsikringsstatistikk</v>
      </c>
      <c r="H61" s="161">
        <v>25</v>
      </c>
    </row>
    <row r="62" spans="1:8" ht="12.75" customHeight="1" x14ac:dyDescent="0.25">
      <c r="A62" s="52" t="str">
        <f>+Innhold!$B$124</f>
        <v>Skadestatistikk for landbasert forsikring 3. kvartal 2024</v>
      </c>
      <c r="H62" s="162"/>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75" display="Tilbake til innholdsfortegnelsen" xr:uid="{00000000-0004-0000-14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68"/>
  <sheetViews>
    <sheetView showGridLines="0" showRowColHeaders="0" zoomScale="80" zoomScaleNormal="80" workbookViewId="0">
      <selection activeCell="K26" sqref="K26"/>
    </sheetView>
  </sheetViews>
  <sheetFormatPr defaultColWidth="11.44140625" defaultRowHeight="13.2" x14ac:dyDescent="0.25"/>
  <cols>
    <col min="1" max="1" width="26.44140625" style="1" customWidth="1"/>
    <col min="2" max="2" width="8.21875" style="1" customWidth="1"/>
    <col min="3" max="4" width="10.44140625" style="1" customWidth="1"/>
    <col min="5" max="5" width="9.77734375" style="1" customWidth="1"/>
    <col min="6" max="6" width="1.5546875" style="1" customWidth="1"/>
    <col min="7" max="7" width="7.5546875" style="1" customWidth="1"/>
    <col min="8" max="8" width="8.77734375" style="1" customWidth="1"/>
    <col min="9" max="16384" width="11.44140625" style="1"/>
  </cols>
  <sheetData>
    <row r="1" spans="1:8" ht="5.25" customHeight="1" x14ac:dyDescent="0.25"/>
    <row r="2" spans="1:8" x14ac:dyDescent="0.25">
      <c r="A2" s="85" t="s">
        <v>0</v>
      </c>
      <c r="B2" s="2"/>
      <c r="C2" s="2"/>
      <c r="D2" s="2"/>
      <c r="E2" s="2"/>
      <c r="F2" s="2"/>
      <c r="G2" s="2"/>
    </row>
    <row r="3" spans="1:8" ht="6" customHeight="1" x14ac:dyDescent="0.25">
      <c r="A3" s="3"/>
      <c r="B3" s="2"/>
      <c r="C3" s="2"/>
      <c r="D3" s="2"/>
      <c r="E3" s="2"/>
      <c r="F3" s="2"/>
      <c r="G3" s="2"/>
    </row>
    <row r="4" spans="1:8" ht="16.2" thickBot="1" x14ac:dyDescent="0.35">
      <c r="A4" s="4" t="s">
        <v>156</v>
      </c>
      <c r="B4" s="5"/>
      <c r="C4" s="5"/>
      <c r="D4" s="5"/>
      <c r="E4" s="5"/>
      <c r="F4" s="5"/>
      <c r="G4" s="5"/>
      <c r="H4" s="6"/>
    </row>
    <row r="5" spans="1:8" x14ac:dyDescent="0.25">
      <c r="A5" s="7"/>
      <c r="B5" s="8"/>
      <c r="C5" s="9"/>
      <c r="D5" s="8"/>
      <c r="E5" s="10"/>
      <c r="F5" s="11"/>
      <c r="G5" s="8" t="s">
        <v>1</v>
      </c>
      <c r="H5" s="154"/>
    </row>
    <row r="6" spans="1:8" x14ac:dyDescent="0.25">
      <c r="A6" s="12"/>
      <c r="B6" s="13"/>
      <c r="C6" s="14" t="s">
        <v>235</v>
      </c>
      <c r="D6" s="15" t="s">
        <v>236</v>
      </c>
      <c r="E6" s="15" t="s">
        <v>237</v>
      </c>
      <c r="F6" s="16"/>
      <c r="G6" s="17" t="s">
        <v>238</v>
      </c>
      <c r="H6" s="18" t="s">
        <v>239</v>
      </c>
    </row>
    <row r="7" spans="1:8" ht="12.75" customHeight="1" x14ac:dyDescent="0.25">
      <c r="A7" s="155" t="s">
        <v>64</v>
      </c>
      <c r="B7" s="19" t="s">
        <v>3</v>
      </c>
      <c r="C7" s="20">
        <v>12078.23712256</v>
      </c>
      <c r="D7" s="20">
        <v>13374.988000000001</v>
      </c>
      <c r="E7" s="72">
        <v>15284.141485470613</v>
      </c>
      <c r="F7" s="22" t="s">
        <v>240</v>
      </c>
      <c r="G7" s="23">
        <v>26.542816889416358</v>
      </c>
      <c r="H7" s="24">
        <v>14.274057557813208</v>
      </c>
    </row>
    <row r="8" spans="1:8" ht="12.75" customHeight="1" x14ac:dyDescent="0.25">
      <c r="A8" s="156"/>
      <c r="B8" s="25" t="s">
        <v>241</v>
      </c>
      <c r="C8" s="26">
        <v>8678.9101406499994</v>
      </c>
      <c r="D8" s="26">
        <v>9615.3329999999987</v>
      </c>
      <c r="E8" s="26">
        <v>10986.066000000001</v>
      </c>
      <c r="F8" s="27"/>
      <c r="G8" s="28">
        <v>26.58347444506677</v>
      </c>
      <c r="H8" s="29">
        <v>14.255699724596155</v>
      </c>
    </row>
    <row r="9" spans="1:8" x14ac:dyDescent="0.25">
      <c r="A9" s="30" t="s">
        <v>53</v>
      </c>
      <c r="B9" s="31" t="s">
        <v>3</v>
      </c>
      <c r="C9" s="20">
        <v>5.2623712255999999</v>
      </c>
      <c r="D9" s="20">
        <v>2.2898800000000001</v>
      </c>
      <c r="E9" s="21">
        <v>3.9281123767364621</v>
      </c>
      <c r="F9" s="22" t="s">
        <v>240</v>
      </c>
      <c r="G9" s="32">
        <v>-25.354707823969775</v>
      </c>
      <c r="H9" s="33">
        <v>71.542280675688744</v>
      </c>
    </row>
    <row r="10" spans="1:8" x14ac:dyDescent="0.25">
      <c r="A10" s="34"/>
      <c r="B10" s="25" t="s">
        <v>241</v>
      </c>
      <c r="C10" s="26">
        <v>4.1991014064999996</v>
      </c>
      <c r="D10" s="26">
        <v>2.96333</v>
      </c>
      <c r="E10" s="26">
        <v>4.2106599999999998</v>
      </c>
      <c r="F10" s="27"/>
      <c r="G10" s="35">
        <v>0.27526349999806143</v>
      </c>
      <c r="H10" s="29">
        <v>42.092173332028494</v>
      </c>
    </row>
    <row r="11" spans="1:8" x14ac:dyDescent="0.25">
      <c r="A11" s="30" t="s">
        <v>54</v>
      </c>
      <c r="B11" s="31" t="s">
        <v>3</v>
      </c>
      <c r="C11" s="20">
        <v>467.31185612799999</v>
      </c>
      <c r="D11" s="20">
        <v>521.44939999999997</v>
      </c>
      <c r="E11" s="21">
        <v>530.67084078763912</v>
      </c>
      <c r="F11" s="22" t="s">
        <v>240</v>
      </c>
      <c r="G11" s="37">
        <v>13.558180437494542</v>
      </c>
      <c r="H11" s="33">
        <v>1.7684248534256994</v>
      </c>
    </row>
    <row r="12" spans="1:8" x14ac:dyDescent="0.25">
      <c r="A12" s="34"/>
      <c r="B12" s="25" t="s">
        <v>241</v>
      </c>
      <c r="C12" s="26">
        <v>333.99550703249997</v>
      </c>
      <c r="D12" s="26">
        <v>357.81665000000004</v>
      </c>
      <c r="E12" s="26">
        <v>369.05329999999998</v>
      </c>
      <c r="F12" s="27"/>
      <c r="G12" s="28">
        <v>10.496486398569616</v>
      </c>
      <c r="H12" s="29">
        <v>3.1403373766983691</v>
      </c>
    </row>
    <row r="13" spans="1:8" x14ac:dyDescent="0.25">
      <c r="A13" s="30" t="s">
        <v>66</v>
      </c>
      <c r="B13" s="31" t="s">
        <v>3</v>
      </c>
      <c r="C13" s="20">
        <v>38.524742451199998</v>
      </c>
      <c r="D13" s="20">
        <v>17.57976</v>
      </c>
      <c r="E13" s="21">
        <v>7.617520658641534</v>
      </c>
      <c r="F13" s="22" t="s">
        <v>240</v>
      </c>
      <c r="G13" s="23">
        <v>-80.226939431741073</v>
      </c>
      <c r="H13" s="24">
        <v>-56.668801743359786</v>
      </c>
    </row>
    <row r="14" spans="1:8" x14ac:dyDescent="0.25">
      <c r="A14" s="34"/>
      <c r="B14" s="25" t="s">
        <v>241</v>
      </c>
      <c r="C14" s="26">
        <v>30.398202813000001</v>
      </c>
      <c r="D14" s="26">
        <v>11.926659999999998</v>
      </c>
      <c r="E14" s="26">
        <v>5.4213199999999997</v>
      </c>
      <c r="F14" s="27"/>
      <c r="G14" s="23">
        <v>-82.165656195696101</v>
      </c>
      <c r="H14" s="24">
        <v>-54.544524619633656</v>
      </c>
    </row>
    <row r="15" spans="1:8" x14ac:dyDescent="0.25">
      <c r="A15" s="30" t="s">
        <v>55</v>
      </c>
      <c r="B15" s="31" t="s">
        <v>3</v>
      </c>
      <c r="C15" s="20">
        <v>7995.9896980479998</v>
      </c>
      <c r="D15" s="20">
        <v>7780.1903999999995</v>
      </c>
      <c r="E15" s="21">
        <v>8632.2841932160682</v>
      </c>
      <c r="F15" s="22" t="s">
        <v>240</v>
      </c>
      <c r="G15" s="37">
        <v>7.9576702721790866</v>
      </c>
      <c r="H15" s="33">
        <v>10.952094349979774</v>
      </c>
    </row>
    <row r="16" spans="1:8" x14ac:dyDescent="0.25">
      <c r="A16" s="34"/>
      <c r="B16" s="25" t="s">
        <v>241</v>
      </c>
      <c r="C16" s="26">
        <v>5882.9281125199996</v>
      </c>
      <c r="D16" s="26">
        <v>5587.0664000000006</v>
      </c>
      <c r="E16" s="26">
        <v>6248.8527999999997</v>
      </c>
      <c r="F16" s="27"/>
      <c r="G16" s="28">
        <v>6.2201114900799439</v>
      </c>
      <c r="H16" s="29">
        <v>11.844971092521803</v>
      </c>
    </row>
    <row r="17" spans="1:8" x14ac:dyDescent="0.25">
      <c r="A17" s="30" t="s">
        <v>67</v>
      </c>
      <c r="B17" s="31" t="s">
        <v>3</v>
      </c>
      <c r="C17" s="20">
        <v>1376.311856128</v>
      </c>
      <c r="D17" s="20">
        <v>1839.4494</v>
      </c>
      <c r="E17" s="21">
        <v>2446.1276500892809</v>
      </c>
      <c r="F17" s="22" t="s">
        <v>240</v>
      </c>
      <c r="G17" s="37">
        <v>77.730624000508925</v>
      </c>
      <c r="H17" s="33">
        <v>32.981513385977394</v>
      </c>
    </row>
    <row r="18" spans="1:8" x14ac:dyDescent="0.25">
      <c r="A18" s="30"/>
      <c r="B18" s="25" t="s">
        <v>241</v>
      </c>
      <c r="C18" s="26">
        <v>927.99550703249997</v>
      </c>
      <c r="D18" s="26">
        <v>1164.81665</v>
      </c>
      <c r="E18" s="26">
        <v>1581.0533</v>
      </c>
      <c r="F18" s="27"/>
      <c r="G18" s="28">
        <v>70.372947715643278</v>
      </c>
      <c r="H18" s="29">
        <v>35.734091713060593</v>
      </c>
    </row>
    <row r="19" spans="1:8" x14ac:dyDescent="0.25">
      <c r="A19" s="38" t="s">
        <v>56</v>
      </c>
      <c r="B19" s="31" t="s">
        <v>3</v>
      </c>
      <c r="C19" s="20">
        <v>102.26237122560001</v>
      </c>
      <c r="D19" s="20">
        <v>0.28988000000000003</v>
      </c>
      <c r="E19" s="21">
        <v>1.8441368043358086</v>
      </c>
      <c r="F19" s="22" t="s">
        <v>240</v>
      </c>
      <c r="G19" s="23">
        <v>-98.196661409046072</v>
      </c>
      <c r="H19" s="24">
        <v>536.17248666200101</v>
      </c>
    </row>
    <row r="20" spans="1:8" x14ac:dyDescent="0.25">
      <c r="A20" s="34"/>
      <c r="B20" s="25" t="s">
        <v>241</v>
      </c>
      <c r="C20" s="26">
        <v>91.199101406500006</v>
      </c>
      <c r="D20" s="26">
        <v>0.9633299999999998</v>
      </c>
      <c r="E20" s="26">
        <v>3.2106599999999998</v>
      </c>
      <c r="F20" s="27"/>
      <c r="G20" s="23">
        <v>-96.479504786248725</v>
      </c>
      <c r="H20" s="24">
        <v>233.28765843480437</v>
      </c>
    </row>
    <row r="21" spans="1:8" x14ac:dyDescent="0.25">
      <c r="A21" s="38" t="s">
        <v>68</v>
      </c>
      <c r="B21" s="31" t="s">
        <v>3</v>
      </c>
      <c r="C21" s="20">
        <v>53.262371225599999</v>
      </c>
      <c r="D21" s="20">
        <v>33.289879999999997</v>
      </c>
      <c r="E21" s="21">
        <v>74.115739577237122</v>
      </c>
      <c r="F21" s="22" t="s">
        <v>240</v>
      </c>
      <c r="G21" s="37">
        <v>39.152159154367837</v>
      </c>
      <c r="H21" s="33">
        <v>122.63744891011061</v>
      </c>
    </row>
    <row r="22" spans="1:8" x14ac:dyDescent="0.25">
      <c r="A22" s="34"/>
      <c r="B22" s="25" t="s">
        <v>241</v>
      </c>
      <c r="C22" s="26">
        <v>39.199101406499999</v>
      </c>
      <c r="D22" s="26">
        <v>15.963330000000001</v>
      </c>
      <c r="E22" s="26">
        <v>40.210659999999997</v>
      </c>
      <c r="F22" s="27"/>
      <c r="G22" s="28">
        <v>2.5805657711639896</v>
      </c>
      <c r="H22" s="29">
        <v>151.89393441092801</v>
      </c>
    </row>
    <row r="23" spans="1:8" x14ac:dyDescent="0.25">
      <c r="A23" s="30" t="s">
        <v>69</v>
      </c>
      <c r="B23" s="31" t="s">
        <v>3</v>
      </c>
      <c r="C23" s="20">
        <v>2065.3118561279998</v>
      </c>
      <c r="D23" s="20">
        <v>3291.4494</v>
      </c>
      <c r="E23" s="21">
        <v>3811.0059790485516</v>
      </c>
      <c r="F23" s="22" t="s">
        <v>240</v>
      </c>
      <c r="G23" s="23">
        <v>84.524480781964797</v>
      </c>
      <c r="H23" s="24">
        <v>15.785039230697322</v>
      </c>
    </row>
    <row r="24" spans="1:8" ht="13.8" thickBot="1" x14ac:dyDescent="0.3">
      <c r="A24" s="54"/>
      <c r="B24" s="41" t="s">
        <v>241</v>
      </c>
      <c r="C24" s="42">
        <v>1378.9955070325</v>
      </c>
      <c r="D24" s="42">
        <v>2494.8166500000002</v>
      </c>
      <c r="E24" s="42">
        <v>2764.0533</v>
      </c>
      <c r="F24" s="43"/>
      <c r="G24" s="55">
        <v>100.43961607591064</v>
      </c>
      <c r="H24" s="45">
        <v>10.791841155942251</v>
      </c>
    </row>
    <row r="25" spans="1:8" x14ac:dyDescent="0.25">
      <c r="A25" s="6"/>
      <c r="B25" s="6"/>
      <c r="C25" s="59"/>
      <c r="D25" s="59"/>
      <c r="E25" s="21"/>
      <c r="F25" s="56"/>
      <c r="G25" s="23"/>
      <c r="H25" s="23"/>
    </row>
    <row r="26" spans="1:8" x14ac:dyDescent="0.25">
      <c r="A26" s="6"/>
      <c r="B26" s="6"/>
      <c r="C26" s="59"/>
      <c r="D26" s="59"/>
      <c r="E26" s="21"/>
      <c r="F26" s="56"/>
      <c r="G26" s="23"/>
      <c r="H26" s="23"/>
    </row>
    <row r="27" spans="1:8" x14ac:dyDescent="0.25">
      <c r="A27" s="6"/>
      <c r="B27" s="6"/>
      <c r="C27" s="59"/>
      <c r="D27" s="59"/>
      <c r="E27" s="21"/>
      <c r="F27" s="56"/>
      <c r="G27" s="23"/>
      <c r="H27" s="23"/>
    </row>
    <row r="28" spans="1:8" x14ac:dyDescent="0.25">
      <c r="A28" s="6"/>
      <c r="B28" s="6"/>
      <c r="C28" s="59"/>
      <c r="D28" s="59"/>
      <c r="E28" s="21"/>
      <c r="F28" s="56"/>
      <c r="G28" s="23"/>
      <c r="H28" s="23"/>
    </row>
    <row r="29" spans="1:8" x14ac:dyDescent="0.25">
      <c r="A29" s="6"/>
      <c r="B29" s="6"/>
      <c r="C29" s="59"/>
      <c r="D29" s="59"/>
      <c r="E29" s="21"/>
      <c r="F29" s="56"/>
      <c r="G29" s="23"/>
      <c r="H29" s="23"/>
    </row>
    <row r="30" spans="1:8" x14ac:dyDescent="0.25">
      <c r="A30" s="60"/>
      <c r="B30" s="57"/>
      <c r="C30" s="21"/>
      <c r="D30" s="21"/>
      <c r="E30" s="21"/>
      <c r="F30" s="58"/>
      <c r="G30" s="23"/>
      <c r="H30" s="23"/>
    </row>
    <row r="31" spans="1:8" x14ac:dyDescent="0.25">
      <c r="A31" s="46"/>
      <c r="B31" s="47"/>
      <c r="C31" s="48"/>
      <c r="D31" s="53"/>
      <c r="E31" s="48"/>
      <c r="F31" s="48"/>
      <c r="G31" s="49"/>
      <c r="H31" s="49"/>
    </row>
    <row r="32" spans="1:8" ht="16.2" thickBot="1" x14ac:dyDescent="0.35">
      <c r="A32" s="4" t="s">
        <v>65</v>
      </c>
      <c r="B32" s="5"/>
      <c r="C32" s="5"/>
      <c r="D32" s="5"/>
      <c r="E32" s="5"/>
      <c r="F32" s="5"/>
      <c r="G32" s="5"/>
      <c r="H32" s="6"/>
    </row>
    <row r="33" spans="1:8" x14ac:dyDescent="0.25">
      <c r="A33" s="7"/>
      <c r="B33" s="8"/>
      <c r="C33" s="157" t="s">
        <v>16</v>
      </c>
      <c r="D33" s="8"/>
      <c r="E33" s="8"/>
      <c r="F33" s="158"/>
      <c r="G33" s="8" t="s">
        <v>1</v>
      </c>
      <c r="H33" s="154"/>
    </row>
    <row r="34" spans="1:8" x14ac:dyDescent="0.25">
      <c r="A34" s="12"/>
      <c r="B34" s="13"/>
      <c r="C34" s="14" t="s">
        <v>235</v>
      </c>
      <c r="D34" s="15" t="s">
        <v>236</v>
      </c>
      <c r="E34" s="15" t="s">
        <v>237</v>
      </c>
      <c r="F34" s="16"/>
      <c r="G34" s="17" t="s">
        <v>238</v>
      </c>
      <c r="H34" s="18" t="s">
        <v>239</v>
      </c>
    </row>
    <row r="35" spans="1:8" ht="12.75" customHeight="1" x14ac:dyDescent="0.25">
      <c r="A35" s="155" t="s">
        <v>64</v>
      </c>
      <c r="B35" s="19" t="s">
        <v>3</v>
      </c>
      <c r="C35" s="73">
        <v>1558.6503994062934</v>
      </c>
      <c r="D35" s="73">
        <v>1730.9479593790484</v>
      </c>
      <c r="E35" s="74">
        <v>2017.9692255004948</v>
      </c>
      <c r="F35" s="22" t="s">
        <v>240</v>
      </c>
      <c r="G35" s="23">
        <v>29.469008975275074</v>
      </c>
      <c r="H35" s="24">
        <v>16.58173861127581</v>
      </c>
    </row>
    <row r="36" spans="1:8" ht="12.75" customHeight="1" x14ac:dyDescent="0.25">
      <c r="A36" s="156"/>
      <c r="B36" s="25" t="s">
        <v>241</v>
      </c>
      <c r="C36" s="75">
        <v>1173.5719103874219</v>
      </c>
      <c r="D36" s="75">
        <v>1232.2095968196388</v>
      </c>
      <c r="E36" s="75">
        <v>1463.1349603858639</v>
      </c>
      <c r="F36" s="27"/>
      <c r="G36" s="28">
        <v>24.6736520732548</v>
      </c>
      <c r="H36" s="29">
        <v>18.740753534321499</v>
      </c>
    </row>
    <row r="37" spans="1:8" x14ac:dyDescent="0.25">
      <c r="A37" s="30" t="s">
        <v>53</v>
      </c>
      <c r="B37" s="31" t="s">
        <v>3</v>
      </c>
      <c r="C37" s="73">
        <v>1.8343637693212371</v>
      </c>
      <c r="D37" s="73">
        <v>0.61037295083207166</v>
      </c>
      <c r="E37" s="76">
        <v>0.5155166668787684</v>
      </c>
      <c r="F37" s="22" t="s">
        <v>240</v>
      </c>
      <c r="G37" s="32">
        <v>-71.896704704894859</v>
      </c>
      <c r="H37" s="33">
        <v>-15.540708975388469</v>
      </c>
    </row>
    <row r="38" spans="1:8" x14ac:dyDescent="0.25">
      <c r="A38" s="34"/>
      <c r="B38" s="25" t="s">
        <v>241</v>
      </c>
      <c r="C38" s="75">
        <v>1.6255838413129871</v>
      </c>
      <c r="D38" s="75">
        <v>0.57652255174878431</v>
      </c>
      <c r="E38" s="75">
        <v>0.47646798916729804</v>
      </c>
      <c r="F38" s="27"/>
      <c r="G38" s="35">
        <v>-70.689423882163226</v>
      </c>
      <c r="H38" s="29">
        <v>-17.354839334209487</v>
      </c>
    </row>
    <row r="39" spans="1:8" x14ac:dyDescent="0.25">
      <c r="A39" s="30" t="s">
        <v>54</v>
      </c>
      <c r="B39" s="31" t="s">
        <v>3</v>
      </c>
      <c r="C39" s="73">
        <v>64.424899827308451</v>
      </c>
      <c r="D39" s="73">
        <v>61.618555653841561</v>
      </c>
      <c r="E39" s="76">
        <v>56.818584029664066</v>
      </c>
      <c r="F39" s="22" t="s">
        <v>240</v>
      </c>
      <c r="G39" s="37">
        <v>-11.806484477326606</v>
      </c>
      <c r="H39" s="33">
        <v>-7.7898152159596208</v>
      </c>
    </row>
    <row r="40" spans="1:8" x14ac:dyDescent="0.25">
      <c r="A40" s="34"/>
      <c r="B40" s="25" t="s">
        <v>241</v>
      </c>
      <c r="C40" s="75">
        <v>49.383508010131855</v>
      </c>
      <c r="D40" s="75">
        <v>50.592336751050119</v>
      </c>
      <c r="E40" s="75">
        <v>45.570698919465961</v>
      </c>
      <c r="F40" s="27"/>
      <c r="G40" s="28">
        <v>-7.7208145883108017</v>
      </c>
      <c r="H40" s="29">
        <v>-9.9256886597156893</v>
      </c>
    </row>
    <row r="41" spans="1:8" x14ac:dyDescent="0.25">
      <c r="A41" s="30" t="s">
        <v>66</v>
      </c>
      <c r="B41" s="31" t="s">
        <v>3</v>
      </c>
      <c r="C41" s="73">
        <v>7.526468051877937</v>
      </c>
      <c r="D41" s="73">
        <v>4.1606620602423767</v>
      </c>
      <c r="E41" s="76">
        <v>3.5852692399996697</v>
      </c>
      <c r="F41" s="22" t="s">
        <v>240</v>
      </c>
      <c r="G41" s="23">
        <v>-52.364519250100244</v>
      </c>
      <c r="H41" s="24">
        <v>-13.829357249196732</v>
      </c>
    </row>
    <row r="42" spans="1:8" x14ac:dyDescent="0.25">
      <c r="A42" s="34"/>
      <c r="B42" s="25" t="s">
        <v>241</v>
      </c>
      <c r="C42" s="75">
        <v>6.5159785811396702</v>
      </c>
      <c r="D42" s="75">
        <v>3.7381844460877582</v>
      </c>
      <c r="E42" s="75">
        <v>3.181144790388569</v>
      </c>
      <c r="F42" s="27"/>
      <c r="G42" s="23">
        <v>-51.179324014411137</v>
      </c>
      <c r="H42" s="24">
        <v>-14.90134218182213</v>
      </c>
    </row>
    <row r="43" spans="1:8" x14ac:dyDescent="0.25">
      <c r="A43" s="30" t="s">
        <v>55</v>
      </c>
      <c r="B43" s="31" t="s">
        <v>3</v>
      </c>
      <c r="C43" s="73">
        <v>1023.6976082091957</v>
      </c>
      <c r="D43" s="73">
        <v>1006.5696786069084</v>
      </c>
      <c r="E43" s="76">
        <v>984.9362516313106</v>
      </c>
      <c r="F43" s="22" t="s">
        <v>240</v>
      </c>
      <c r="G43" s="37">
        <v>-3.7864068712334102</v>
      </c>
      <c r="H43" s="33">
        <v>-2.1492229932396185</v>
      </c>
    </row>
    <row r="44" spans="1:8" x14ac:dyDescent="0.25">
      <c r="A44" s="34"/>
      <c r="B44" s="25" t="s">
        <v>241</v>
      </c>
      <c r="C44" s="75">
        <v>771.82662719542725</v>
      </c>
      <c r="D44" s="75">
        <v>714.5815074194843</v>
      </c>
      <c r="E44" s="75">
        <v>713.10880462312093</v>
      </c>
      <c r="F44" s="27"/>
      <c r="G44" s="28">
        <v>-7.6076440619402064</v>
      </c>
      <c r="H44" s="29">
        <v>-0.20609304621969216</v>
      </c>
    </row>
    <row r="45" spans="1:8" x14ac:dyDescent="0.25">
      <c r="A45" s="30" t="s">
        <v>67</v>
      </c>
      <c r="B45" s="31" t="s">
        <v>3</v>
      </c>
      <c r="C45" s="73">
        <v>260.4578817998231</v>
      </c>
      <c r="D45" s="73">
        <v>411.08025900749641</v>
      </c>
      <c r="E45" s="76">
        <v>639.52374392378317</v>
      </c>
      <c r="F45" s="22" t="s">
        <v>240</v>
      </c>
      <c r="G45" s="37">
        <v>145.5382572815723</v>
      </c>
      <c r="H45" s="33">
        <v>55.571504568921881</v>
      </c>
    </row>
    <row r="46" spans="1:8" x14ac:dyDescent="0.25">
      <c r="A46" s="30"/>
      <c r="B46" s="25" t="s">
        <v>241</v>
      </c>
      <c r="C46" s="75">
        <v>195.87529769619269</v>
      </c>
      <c r="D46" s="75">
        <v>282.51050508566254</v>
      </c>
      <c r="E46" s="75">
        <v>452.50311300693647</v>
      </c>
      <c r="F46" s="27"/>
      <c r="G46" s="28">
        <v>131.01591590624139</v>
      </c>
      <c r="H46" s="29">
        <v>60.172136915662264</v>
      </c>
    </row>
    <row r="47" spans="1:8" x14ac:dyDescent="0.25">
      <c r="A47" s="38" t="s">
        <v>56</v>
      </c>
      <c r="B47" s="31" t="s">
        <v>3</v>
      </c>
      <c r="C47" s="73">
        <v>12.881169673480818</v>
      </c>
      <c r="D47" s="73">
        <v>5.9470217957497322</v>
      </c>
      <c r="E47" s="76">
        <v>3.5335999379024905</v>
      </c>
      <c r="F47" s="22" t="s">
        <v>240</v>
      </c>
      <c r="G47" s="23">
        <v>-72.567709086409209</v>
      </c>
      <c r="H47" s="24">
        <v>-40.582024763589843</v>
      </c>
    </row>
    <row r="48" spans="1:8" x14ac:dyDescent="0.25">
      <c r="A48" s="34"/>
      <c r="B48" s="25" t="s">
        <v>241</v>
      </c>
      <c r="C48" s="75">
        <v>10.578638821119707</v>
      </c>
      <c r="D48" s="75">
        <v>5.3084312335461892</v>
      </c>
      <c r="E48" s="75">
        <v>3.0653624062700757</v>
      </c>
      <c r="F48" s="27"/>
      <c r="G48" s="23">
        <v>-71.023092307960852</v>
      </c>
      <c r="H48" s="24">
        <v>-42.254834405713439</v>
      </c>
    </row>
    <row r="49" spans="1:8" x14ac:dyDescent="0.25">
      <c r="A49" s="38" t="s">
        <v>68</v>
      </c>
      <c r="B49" s="31" t="s">
        <v>3</v>
      </c>
      <c r="C49" s="73">
        <v>3.7623079452682675</v>
      </c>
      <c r="D49" s="73">
        <v>2.6355739081157088</v>
      </c>
      <c r="E49" s="76">
        <v>2.6364614585523487</v>
      </c>
      <c r="F49" s="22" t="s">
        <v>240</v>
      </c>
      <c r="G49" s="37">
        <v>-29.924357684007745</v>
      </c>
      <c r="H49" s="33">
        <v>3.3675793871950077E-2</v>
      </c>
    </row>
    <row r="50" spans="1:8" x14ac:dyDescent="0.25">
      <c r="A50" s="34"/>
      <c r="B50" s="25" t="s">
        <v>241</v>
      </c>
      <c r="C50" s="75">
        <v>2.7753418607273317</v>
      </c>
      <c r="D50" s="75">
        <v>1.5897065571193261</v>
      </c>
      <c r="E50" s="75">
        <v>1.6931438923091322</v>
      </c>
      <c r="F50" s="27"/>
      <c r="G50" s="28">
        <v>-38.993321281674064</v>
      </c>
      <c r="H50" s="29">
        <v>6.5066936238372648</v>
      </c>
    </row>
    <row r="51" spans="1:8" x14ac:dyDescent="0.25">
      <c r="A51" s="30" t="s">
        <v>69</v>
      </c>
      <c r="B51" s="31" t="s">
        <v>3</v>
      </c>
      <c r="C51" s="73">
        <v>184.06570013001772</v>
      </c>
      <c r="D51" s="73">
        <v>238.3258353958625</v>
      </c>
      <c r="E51" s="76">
        <v>333.95203415339512</v>
      </c>
      <c r="F51" s="22" t="s">
        <v>240</v>
      </c>
      <c r="G51" s="23">
        <v>81.430887947891875</v>
      </c>
      <c r="H51" s="24">
        <v>40.124142898186506</v>
      </c>
    </row>
    <row r="52" spans="1:8" ht="13.8" thickBot="1" x14ac:dyDescent="0.3">
      <c r="A52" s="54"/>
      <c r="B52" s="41" t="s">
        <v>241</v>
      </c>
      <c r="C52" s="79">
        <v>134.99093438137064</v>
      </c>
      <c r="D52" s="79">
        <v>173.3124027749399</v>
      </c>
      <c r="E52" s="79">
        <v>243.53622475820529</v>
      </c>
      <c r="F52" s="43"/>
      <c r="G52" s="55">
        <v>80.40931850295749</v>
      </c>
      <c r="H52" s="45">
        <v>40.518636207736762</v>
      </c>
    </row>
    <row r="53" spans="1:8" x14ac:dyDescent="0.25">
      <c r="A53" s="60"/>
      <c r="B53" s="57"/>
      <c r="C53" s="21"/>
      <c r="D53" s="21"/>
      <c r="E53" s="21"/>
      <c r="F53" s="58"/>
      <c r="G53" s="23"/>
      <c r="H53" s="23"/>
    </row>
    <row r="54" spans="1:8" x14ac:dyDescent="0.25">
      <c r="A54" s="60"/>
      <c r="B54" s="57"/>
      <c r="C54" s="21"/>
      <c r="D54" s="21"/>
      <c r="E54" s="21"/>
      <c r="F54" s="58"/>
      <c r="G54" s="23"/>
      <c r="H54" s="23"/>
    </row>
    <row r="55" spans="1:8" x14ac:dyDescent="0.25">
      <c r="A55" s="60"/>
      <c r="B55" s="57"/>
      <c r="C55" s="21"/>
      <c r="D55" s="21"/>
      <c r="E55" s="21"/>
      <c r="F55" s="58"/>
      <c r="G55" s="23"/>
      <c r="H55" s="23"/>
    </row>
    <row r="56" spans="1:8" x14ac:dyDescent="0.25">
      <c r="A56" s="60"/>
      <c r="B56" s="57"/>
      <c r="C56" s="21"/>
      <c r="D56" s="21"/>
      <c r="E56" s="21"/>
      <c r="F56" s="58"/>
      <c r="G56" s="23"/>
      <c r="H56" s="23"/>
    </row>
    <row r="57" spans="1:8" x14ac:dyDescent="0.25">
      <c r="A57" s="60"/>
      <c r="B57" s="57"/>
      <c r="C57" s="21"/>
      <c r="D57" s="21"/>
      <c r="E57" s="21"/>
      <c r="F57" s="58"/>
      <c r="G57" s="23"/>
      <c r="H57" s="23"/>
    </row>
    <row r="58" spans="1:8" x14ac:dyDescent="0.25">
      <c r="A58" s="60"/>
      <c r="B58" s="57"/>
      <c r="C58" s="21"/>
      <c r="D58" s="21"/>
      <c r="E58" s="21"/>
      <c r="F58" s="58"/>
      <c r="G58" s="23"/>
      <c r="H58" s="23"/>
    </row>
    <row r="59" spans="1:8" x14ac:dyDescent="0.25">
      <c r="A59" s="46"/>
      <c r="B59" s="47"/>
      <c r="C59" s="48"/>
      <c r="D59" s="48"/>
      <c r="E59" s="48"/>
      <c r="F59" s="48"/>
      <c r="G59" s="49"/>
      <c r="H59" s="49"/>
    </row>
    <row r="60" spans="1:8" x14ac:dyDescent="0.25">
      <c r="A60" s="50"/>
      <c r="B60" s="50"/>
      <c r="C60" s="50"/>
      <c r="D60" s="50"/>
      <c r="E60" s="50"/>
      <c r="F60" s="50"/>
      <c r="G60" s="50"/>
      <c r="H60" s="50"/>
    </row>
    <row r="61" spans="1:8" ht="12.75" customHeight="1" x14ac:dyDescent="0.25">
      <c r="A61" s="52" t="str">
        <f>+Innhold!$B$123</f>
        <v>Finans Norge / Skadeforsikringsstatistikk</v>
      </c>
      <c r="G61" s="51"/>
      <c r="H61" s="162">
        <v>26</v>
      </c>
    </row>
    <row r="62" spans="1:8" ht="12.75" customHeight="1" x14ac:dyDescent="0.25">
      <c r="A62" s="52" t="str">
        <f>+Innhold!$B$124</f>
        <v>Skadestatistikk for landbasert forsikring 3. kvartal 2024</v>
      </c>
      <c r="G62" s="51"/>
      <c r="H62" s="162"/>
    </row>
    <row r="67" ht="12.75" customHeight="1" x14ac:dyDescent="0.25"/>
    <row r="68" ht="12.75" customHeight="1" x14ac:dyDescent="0.25"/>
  </sheetData>
  <mergeCells count="1">
    <mergeCell ref="H61:H62"/>
  </mergeCells>
  <phoneticPr fontId="0" type="noConversion"/>
  <hyperlinks>
    <hyperlink ref="A2" location="Innhold!A77" display="Tilbake til innholdsfortegnelsen" xr:uid="{00000000-0004-0000-15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138"/>
  <sheetViews>
    <sheetView showGridLines="0" showRowColHeaders="0" topLeftCell="A7" zoomScale="80" zoomScaleNormal="80" workbookViewId="0">
      <selection activeCell="O41" sqref="O41"/>
    </sheetView>
  </sheetViews>
  <sheetFormatPr defaultColWidth="11.44140625" defaultRowHeight="13.2" x14ac:dyDescent="0.25"/>
  <cols>
    <col min="1" max="1" width="27.21875" style="1" customWidth="1"/>
    <col min="2" max="4" width="10.5546875" style="1" customWidth="1"/>
    <col min="5" max="6" width="7.5546875" style="1" customWidth="1"/>
    <col min="7" max="7" width="8.21875" style="1" customWidth="1"/>
    <col min="8" max="16384" width="11.44140625" style="1"/>
  </cols>
  <sheetData>
    <row r="1" spans="1:7" ht="5.25" customHeight="1" x14ac:dyDescent="0.25"/>
    <row r="2" spans="1:7" x14ac:dyDescent="0.25">
      <c r="A2" s="85" t="s">
        <v>0</v>
      </c>
      <c r="B2" s="2"/>
      <c r="C2" s="2"/>
      <c r="D2" s="2"/>
      <c r="E2" s="2"/>
      <c r="F2" s="2"/>
    </row>
    <row r="3" spans="1:7" ht="6" customHeight="1" x14ac:dyDescent="0.25">
      <c r="A3" s="2"/>
      <c r="B3" s="2"/>
      <c r="C3" s="2"/>
      <c r="D3" s="2"/>
      <c r="E3" s="2"/>
      <c r="F3" s="2"/>
    </row>
    <row r="4" spans="1:7" ht="15.75" customHeight="1" x14ac:dyDescent="0.3">
      <c r="A4" s="81" t="s">
        <v>109</v>
      </c>
      <c r="B4" s="67"/>
      <c r="C4" s="67"/>
      <c r="D4" s="67"/>
      <c r="E4" s="67"/>
      <c r="F4" s="67"/>
      <c r="G4" s="67"/>
    </row>
    <row r="5" spans="1:7" ht="15.75" customHeight="1" x14ac:dyDescent="0.3">
      <c r="A5" s="68"/>
      <c r="B5" s="67"/>
      <c r="C5" s="67"/>
      <c r="D5" s="67"/>
      <c r="E5" s="67"/>
      <c r="F5" s="67"/>
      <c r="G5" s="67"/>
    </row>
    <row r="6" spans="1:7" ht="15.75" customHeight="1" x14ac:dyDescent="0.3">
      <c r="A6" s="66"/>
      <c r="B6" s="66"/>
      <c r="C6" s="66"/>
      <c r="D6" s="66"/>
      <c r="E6" s="66"/>
      <c r="F6" s="66"/>
      <c r="G6" s="66"/>
    </row>
    <row r="7" spans="1:7" ht="15.75" customHeight="1" x14ac:dyDescent="0.3">
      <c r="A7" s="66"/>
      <c r="B7" s="66"/>
      <c r="C7" s="66"/>
      <c r="D7" s="66"/>
      <c r="E7" s="66"/>
      <c r="F7" s="66"/>
      <c r="G7" s="66"/>
    </row>
    <row r="8" spans="1:7" ht="15.75" customHeight="1" x14ac:dyDescent="0.3">
      <c r="A8" s="66"/>
      <c r="B8" s="66"/>
      <c r="C8" s="66"/>
      <c r="D8" s="66"/>
      <c r="E8" s="66"/>
      <c r="F8" s="66"/>
      <c r="G8" s="66"/>
    </row>
    <row r="9" spans="1:7" ht="15.75" customHeight="1" x14ac:dyDescent="0.3">
      <c r="A9" s="66"/>
      <c r="B9" s="66"/>
      <c r="C9" s="66"/>
      <c r="D9" s="66"/>
      <c r="E9" s="66"/>
      <c r="F9" s="66"/>
      <c r="G9" s="66"/>
    </row>
    <row r="10" spans="1:7" ht="15.75" customHeight="1" x14ac:dyDescent="0.3">
      <c r="A10" s="66"/>
      <c r="B10" s="66"/>
      <c r="C10" s="66"/>
      <c r="D10" s="66"/>
      <c r="E10" s="66"/>
      <c r="F10" s="66"/>
      <c r="G10" s="66"/>
    </row>
    <row r="11" spans="1:7" ht="15.75" customHeight="1" x14ac:dyDescent="0.3">
      <c r="A11" s="66"/>
      <c r="B11" s="66"/>
      <c r="C11" s="66"/>
      <c r="D11" s="66"/>
      <c r="E11" s="66"/>
      <c r="F11" s="66"/>
      <c r="G11" s="66"/>
    </row>
    <row r="12" spans="1:7" ht="15.75" customHeight="1" x14ac:dyDescent="0.3">
      <c r="A12" s="66"/>
      <c r="B12" s="66"/>
      <c r="C12" s="66"/>
      <c r="D12" s="66"/>
      <c r="E12" s="66"/>
      <c r="F12" s="66"/>
      <c r="G12" s="66"/>
    </row>
    <row r="13" spans="1:7" ht="15.75" customHeight="1" x14ac:dyDescent="0.3">
      <c r="A13" s="66"/>
      <c r="B13" s="66"/>
      <c r="C13" s="66"/>
      <c r="D13" s="66"/>
      <c r="E13" s="66"/>
      <c r="F13" s="66"/>
      <c r="G13" s="66"/>
    </row>
    <row r="14" spans="1:7" ht="15.75" customHeight="1" x14ac:dyDescent="0.3">
      <c r="A14" s="66"/>
      <c r="B14" s="66"/>
      <c r="C14" s="66"/>
      <c r="D14" s="66"/>
      <c r="E14" s="66"/>
      <c r="F14" s="66"/>
      <c r="G14" s="66"/>
    </row>
    <row r="15" spans="1:7" ht="15.75" customHeight="1" x14ac:dyDescent="0.3">
      <c r="A15" s="66"/>
      <c r="B15" s="66"/>
      <c r="C15" s="66"/>
      <c r="D15" s="66"/>
      <c r="E15" s="66"/>
      <c r="F15" s="66"/>
      <c r="G15" s="66"/>
    </row>
    <row r="16" spans="1:7" ht="15.75" customHeight="1" x14ac:dyDescent="0.3">
      <c r="A16" s="66"/>
      <c r="B16" s="66"/>
      <c r="C16" s="66"/>
      <c r="D16" s="66"/>
      <c r="E16" s="66"/>
      <c r="F16" s="66"/>
      <c r="G16" s="66"/>
    </row>
    <row r="17" spans="1:13" ht="15.75" customHeight="1" x14ac:dyDescent="0.3">
      <c r="A17" s="66"/>
      <c r="B17" s="66"/>
      <c r="C17" s="66"/>
      <c r="D17" s="66"/>
      <c r="E17" s="66"/>
      <c r="F17" s="66"/>
      <c r="G17" s="66"/>
    </row>
    <row r="18" spans="1:13" ht="15.75" customHeight="1" x14ac:dyDescent="0.3">
      <c r="A18" s="66"/>
      <c r="B18" s="66"/>
      <c r="C18" s="66"/>
      <c r="D18" s="66"/>
      <c r="E18" s="66"/>
      <c r="F18" s="66"/>
      <c r="G18" s="66"/>
    </row>
    <row r="19" spans="1:13" ht="15.75" customHeight="1" x14ac:dyDescent="0.3">
      <c r="A19" s="66"/>
      <c r="B19" s="66"/>
      <c r="C19" s="66"/>
      <c r="D19" s="66"/>
      <c r="E19" s="66"/>
      <c r="F19" s="66"/>
      <c r="G19" s="66"/>
    </row>
    <row r="20" spans="1:13" ht="15.75" customHeight="1" x14ac:dyDescent="0.3">
      <c r="A20" s="66"/>
      <c r="B20" s="66"/>
      <c r="C20" s="66"/>
      <c r="D20" s="66"/>
      <c r="E20" s="66"/>
      <c r="F20" s="66"/>
      <c r="G20" s="66"/>
    </row>
    <row r="21" spans="1:13" ht="15.75" customHeight="1" x14ac:dyDescent="0.3">
      <c r="A21" s="66"/>
      <c r="B21" s="66"/>
      <c r="C21" s="66"/>
      <c r="D21" s="66"/>
      <c r="E21" s="66"/>
      <c r="F21" s="66"/>
      <c r="G21" s="66"/>
    </row>
    <row r="22" spans="1:13" ht="15.75" customHeight="1" x14ac:dyDescent="0.3">
      <c r="A22" s="66"/>
      <c r="B22" s="66"/>
      <c r="C22" s="66"/>
      <c r="D22" s="66"/>
      <c r="E22" s="66"/>
      <c r="F22" s="66"/>
      <c r="G22" s="66"/>
    </row>
    <row r="23" spans="1:13" ht="15.75" customHeight="1" x14ac:dyDescent="0.3">
      <c r="A23" s="66"/>
      <c r="B23" s="66"/>
      <c r="C23" s="66"/>
      <c r="D23" s="66"/>
      <c r="E23" s="66"/>
      <c r="F23" s="66"/>
      <c r="G23" s="66"/>
    </row>
    <row r="24" spans="1:13" ht="15.75" customHeight="1" x14ac:dyDescent="0.3">
      <c r="A24" s="66"/>
      <c r="B24" s="66"/>
      <c r="C24" s="66"/>
      <c r="D24" s="66"/>
      <c r="E24" s="66"/>
      <c r="F24" s="66"/>
      <c r="G24" s="66"/>
    </row>
    <row r="25" spans="1:13" ht="15.75" customHeight="1" x14ac:dyDescent="0.3">
      <c r="A25" s="66"/>
      <c r="B25" s="66"/>
      <c r="C25" s="66"/>
      <c r="D25" s="66"/>
      <c r="E25" s="66"/>
      <c r="F25" s="66"/>
      <c r="G25" s="66"/>
    </row>
    <row r="26" spans="1:13" ht="15.75" customHeight="1" x14ac:dyDescent="0.3">
      <c r="A26" s="66"/>
      <c r="B26" s="66"/>
      <c r="C26" s="66"/>
      <c r="D26" s="66"/>
      <c r="E26" s="66"/>
      <c r="F26" s="66"/>
      <c r="G26" s="66"/>
    </row>
    <row r="27" spans="1:13" ht="15.75" customHeight="1" x14ac:dyDescent="0.3">
      <c r="A27" s="66"/>
      <c r="B27" s="66"/>
      <c r="C27" s="66"/>
      <c r="D27" s="66"/>
      <c r="E27" s="66"/>
      <c r="F27" s="66"/>
      <c r="G27" s="66"/>
      <c r="M27" s="70"/>
    </row>
    <row r="28" spans="1:13" ht="15.75" customHeight="1" x14ac:dyDescent="0.3">
      <c r="A28" s="66"/>
      <c r="B28" s="66"/>
      <c r="C28" s="66"/>
      <c r="D28" s="66"/>
      <c r="E28" s="66"/>
      <c r="F28" s="66"/>
      <c r="G28" s="66"/>
      <c r="M28" s="70"/>
    </row>
    <row r="29" spans="1:13" ht="15.75" customHeight="1" x14ac:dyDescent="0.3">
      <c r="A29" s="66"/>
      <c r="B29" s="66"/>
      <c r="C29" s="66"/>
      <c r="D29" s="66"/>
      <c r="E29" s="66"/>
      <c r="F29" s="66"/>
      <c r="G29" s="66"/>
      <c r="M29" s="70"/>
    </row>
    <row r="30" spans="1:13" ht="15.75" customHeight="1" x14ac:dyDescent="0.3">
      <c r="A30" s="66"/>
      <c r="B30" s="66"/>
      <c r="C30" s="66"/>
      <c r="D30" s="66"/>
      <c r="E30" s="66"/>
      <c r="F30" s="66"/>
      <c r="G30" s="66"/>
      <c r="M30" s="70"/>
    </row>
    <row r="31" spans="1:13" ht="15.75" customHeight="1" x14ac:dyDescent="0.3">
      <c r="A31" s="66"/>
      <c r="B31" s="66"/>
      <c r="C31" s="66"/>
      <c r="D31" s="66"/>
      <c r="E31" s="66"/>
      <c r="F31" s="66"/>
      <c r="G31" s="66"/>
      <c r="M31" s="70"/>
    </row>
    <row r="32" spans="1:13" ht="15.75" customHeight="1" x14ac:dyDescent="0.3">
      <c r="A32" s="66"/>
      <c r="B32" s="66"/>
      <c r="C32" s="66"/>
      <c r="D32" s="66"/>
      <c r="E32" s="66"/>
      <c r="F32" s="66"/>
      <c r="G32" s="66"/>
      <c r="M32" s="70"/>
    </row>
    <row r="33" spans="1:13" ht="15.75" customHeight="1" x14ac:dyDescent="0.3">
      <c r="A33" s="66"/>
      <c r="B33" s="66"/>
      <c r="C33" s="66"/>
      <c r="D33" s="66"/>
      <c r="E33" s="66"/>
      <c r="F33" s="66"/>
      <c r="G33" s="66"/>
      <c r="M33" s="70"/>
    </row>
    <row r="34" spans="1:13" ht="15.75" customHeight="1" x14ac:dyDescent="0.3">
      <c r="A34" s="66"/>
      <c r="B34" s="66"/>
      <c r="C34" s="66"/>
      <c r="D34" s="66"/>
      <c r="E34" s="66"/>
      <c r="F34" s="66"/>
      <c r="G34" s="66"/>
      <c r="M34" s="70"/>
    </row>
    <row r="35" spans="1:13" ht="15.75" customHeight="1" x14ac:dyDescent="0.3">
      <c r="A35" s="66"/>
      <c r="B35" s="66"/>
      <c r="C35" s="66"/>
      <c r="D35" s="66"/>
      <c r="E35" s="66"/>
      <c r="F35" s="66"/>
      <c r="G35" s="66"/>
      <c r="M35" s="70"/>
    </row>
    <row r="36" spans="1:13" ht="15.75" customHeight="1" x14ac:dyDescent="0.3">
      <c r="A36" s="66"/>
      <c r="B36" s="66"/>
      <c r="C36" s="66"/>
      <c r="D36" s="66"/>
      <c r="E36" s="66"/>
      <c r="F36" s="66"/>
      <c r="G36" s="66"/>
      <c r="M36" s="70"/>
    </row>
    <row r="37" spans="1:13" ht="15.75" customHeight="1" x14ac:dyDescent="0.3">
      <c r="A37" s="66"/>
      <c r="B37" s="66"/>
      <c r="C37" s="66"/>
      <c r="D37" s="66"/>
      <c r="E37" s="66"/>
      <c r="F37" s="66"/>
      <c r="G37" s="66"/>
      <c r="M37" s="70"/>
    </row>
    <row r="38" spans="1:13" ht="15.75" customHeight="1" x14ac:dyDescent="0.3">
      <c r="A38" s="66"/>
      <c r="B38" s="66"/>
      <c r="C38" s="66"/>
      <c r="D38" s="66"/>
      <c r="E38" s="66"/>
      <c r="F38" s="66"/>
      <c r="G38" s="66"/>
      <c r="M38" s="70"/>
    </row>
    <row r="39" spans="1:13" ht="15.75" customHeight="1" x14ac:dyDescent="0.3">
      <c r="A39" s="66"/>
      <c r="B39" s="66"/>
      <c r="C39" s="66"/>
      <c r="D39" s="66"/>
      <c r="E39" s="66"/>
      <c r="F39" s="66"/>
      <c r="G39" s="66"/>
      <c r="M39" s="70"/>
    </row>
    <row r="40" spans="1:13" ht="15.75" customHeight="1" x14ac:dyDescent="0.3">
      <c r="A40" s="66"/>
      <c r="B40" s="66"/>
      <c r="C40" s="66"/>
      <c r="D40" s="66"/>
      <c r="E40" s="66"/>
      <c r="F40" s="66"/>
      <c r="G40" s="66"/>
      <c r="M40" s="70"/>
    </row>
    <row r="41" spans="1:13" ht="15.75" customHeight="1" x14ac:dyDescent="0.3">
      <c r="A41" s="66"/>
      <c r="B41" s="66"/>
      <c r="C41" s="66"/>
      <c r="D41" s="66"/>
      <c r="E41" s="66"/>
      <c r="F41" s="66"/>
      <c r="G41" s="66"/>
      <c r="M41" s="70"/>
    </row>
    <row r="42" spans="1:13" ht="15.75" customHeight="1" x14ac:dyDescent="0.3">
      <c r="A42" s="66"/>
      <c r="B42" s="66"/>
      <c r="C42" s="66"/>
      <c r="D42" s="66"/>
      <c r="E42" s="66"/>
      <c r="F42" s="66"/>
      <c r="G42" s="66"/>
      <c r="M42" s="70"/>
    </row>
    <row r="43" spans="1:13" ht="15.75" customHeight="1" x14ac:dyDescent="0.3">
      <c r="A43" s="66"/>
      <c r="B43" s="66"/>
      <c r="C43" s="66"/>
      <c r="D43" s="66"/>
      <c r="E43" s="66"/>
      <c r="F43" s="66"/>
      <c r="G43" s="66"/>
      <c r="M43" s="70"/>
    </row>
    <row r="44" spans="1:13" ht="15.75" customHeight="1" x14ac:dyDescent="0.3">
      <c r="A44" s="66"/>
      <c r="B44" s="66"/>
      <c r="C44" s="66"/>
      <c r="D44" s="66"/>
      <c r="E44" s="66"/>
      <c r="F44" s="66"/>
      <c r="G44" s="66"/>
      <c r="M44" s="70"/>
    </row>
    <row r="45" spans="1:13" ht="15.75" customHeight="1" x14ac:dyDescent="0.3">
      <c r="A45" s="66"/>
      <c r="B45" s="66"/>
      <c r="C45" s="66"/>
      <c r="D45" s="66"/>
      <c r="E45" s="66"/>
      <c r="F45" s="66"/>
      <c r="G45" s="66"/>
      <c r="M45" s="70"/>
    </row>
    <row r="46" spans="1:13" ht="15.75" customHeight="1" x14ac:dyDescent="0.3">
      <c r="A46" s="66"/>
      <c r="B46" s="66"/>
      <c r="C46" s="66"/>
      <c r="D46" s="66"/>
      <c r="E46" s="66"/>
      <c r="F46" s="66"/>
      <c r="G46" s="66"/>
      <c r="M46" s="70"/>
    </row>
    <row r="47" spans="1:13" ht="15.75" customHeight="1" x14ac:dyDescent="0.3">
      <c r="A47" s="66"/>
      <c r="B47" s="66"/>
      <c r="C47" s="66"/>
      <c r="D47" s="66"/>
      <c r="E47" s="66"/>
      <c r="F47" s="66"/>
      <c r="G47" s="66"/>
      <c r="M47" s="70"/>
    </row>
    <row r="48" spans="1:13" ht="15.75" customHeight="1" x14ac:dyDescent="0.3">
      <c r="A48" s="66"/>
      <c r="B48" s="66"/>
      <c r="C48" s="66"/>
      <c r="D48" s="66"/>
      <c r="E48" s="66"/>
      <c r="F48" s="66"/>
      <c r="G48" s="66"/>
      <c r="M48" s="70"/>
    </row>
    <row r="49" spans="1:14" ht="15.75" customHeight="1" x14ac:dyDescent="0.3">
      <c r="A49" s="66"/>
      <c r="B49" s="66"/>
      <c r="C49" s="66"/>
      <c r="D49" s="66"/>
      <c r="E49" s="87"/>
      <c r="F49" s="66"/>
      <c r="G49" s="66"/>
      <c r="M49" s="70"/>
    </row>
    <row r="50" spans="1:14" ht="15.75" customHeight="1" x14ac:dyDescent="0.3">
      <c r="A50" s="66"/>
      <c r="B50" s="66"/>
      <c r="C50" s="66"/>
      <c r="D50" s="66"/>
      <c r="E50" s="66"/>
      <c r="F50" s="66"/>
      <c r="G50" s="66"/>
      <c r="M50" s="70"/>
    </row>
    <row r="51" spans="1:14" ht="12.75" customHeight="1" x14ac:dyDescent="0.25">
      <c r="A51" s="50"/>
      <c r="B51" s="50"/>
      <c r="C51" s="50"/>
      <c r="D51" s="50"/>
      <c r="E51" s="50"/>
      <c r="F51" s="50"/>
      <c r="G51" s="50"/>
      <c r="H51" s="50"/>
      <c r="I51" s="50"/>
      <c r="J51" s="50"/>
      <c r="K51" s="50"/>
      <c r="L51" s="50"/>
      <c r="M51" s="50"/>
      <c r="N51" s="50"/>
    </row>
    <row r="52" spans="1:14" ht="12.75" customHeight="1" x14ac:dyDescent="0.25">
      <c r="A52" s="52" t="str">
        <f>+Innhold!B123</f>
        <v>Finans Norge / Skadeforsikringsstatistikk</v>
      </c>
      <c r="G52" s="161">
        <v>27</v>
      </c>
      <c r="H52" s="52" t="str">
        <f>+Innhold!B123</f>
        <v>Finans Norge / Skadeforsikringsstatistikk</v>
      </c>
      <c r="N52" s="161">
        <v>28</v>
      </c>
    </row>
    <row r="53" spans="1:14" ht="12.75" customHeight="1" x14ac:dyDescent="0.25">
      <c r="A53" s="52" t="str">
        <f>+Innhold!B124</f>
        <v>Skadestatistikk for landbasert forsikring 3. kvartal 2024</v>
      </c>
      <c r="G53" s="162"/>
      <c r="H53" s="52" t="str">
        <f>+Innhold!B124</f>
        <v>Skadestatistikk for landbasert forsikring 3. kvartal 2024</v>
      </c>
      <c r="N53" s="162"/>
    </row>
    <row r="54" spans="1:14" ht="15.75" customHeight="1" x14ac:dyDescent="0.25"/>
    <row r="55" spans="1:14" ht="15.75" customHeight="1" x14ac:dyDescent="0.25"/>
    <row r="56" spans="1:14" ht="15.75" customHeight="1" x14ac:dyDescent="0.25"/>
    <row r="57" spans="1:14" ht="15.75" customHeight="1" x14ac:dyDescent="0.25"/>
    <row r="58" spans="1:14" ht="15.75" customHeight="1" x14ac:dyDescent="0.25"/>
    <row r="59" spans="1:14" ht="15.75" customHeight="1" x14ac:dyDescent="0.25"/>
    <row r="60" spans="1:14" ht="15.75" customHeight="1" x14ac:dyDescent="0.25">
      <c r="J60"/>
      <c r="K60"/>
      <c r="L60"/>
    </row>
    <row r="61" spans="1:14" ht="15.75" customHeight="1" x14ac:dyDescent="0.25">
      <c r="J61" s="64"/>
      <c r="K61" s="65"/>
      <c r="L61" s="65"/>
    </row>
    <row r="62" spans="1:14" ht="15.75" customHeight="1" x14ac:dyDescent="0.25">
      <c r="J62" s="63"/>
      <c r="K62"/>
      <c r="L62"/>
    </row>
    <row r="63" spans="1:14" ht="15.75" customHeight="1" x14ac:dyDescent="0.25">
      <c r="J63" s="62"/>
      <c r="K63" s="62"/>
      <c r="L63" s="62"/>
    </row>
    <row r="64" spans="1:14" ht="15.75" customHeight="1" x14ac:dyDescent="0.25">
      <c r="J64" s="62"/>
      <c r="K64" s="62"/>
      <c r="L64" s="62"/>
    </row>
    <row r="65" spans="1:12" ht="15.75" customHeight="1" x14ac:dyDescent="0.25">
      <c r="J65" s="62"/>
      <c r="K65" s="62"/>
      <c r="L65" s="62"/>
    </row>
    <row r="66" spans="1:12" ht="15.75" customHeight="1" x14ac:dyDescent="0.25">
      <c r="J66" s="62"/>
      <c r="K66" s="62"/>
      <c r="L66" s="62"/>
    </row>
    <row r="67" spans="1:12" ht="15.75" customHeight="1" x14ac:dyDescent="0.25">
      <c r="J67" s="62"/>
      <c r="K67" s="62"/>
      <c r="L67" s="62"/>
    </row>
    <row r="68" spans="1:12" ht="15.75" customHeight="1" x14ac:dyDescent="0.25">
      <c r="J68" s="62"/>
      <c r="K68" s="62"/>
      <c r="L68" s="62"/>
    </row>
    <row r="69" spans="1:12" ht="15.75" customHeight="1" x14ac:dyDescent="0.25">
      <c r="J69" s="62"/>
      <c r="K69" s="62"/>
      <c r="L69" s="62"/>
    </row>
    <row r="70" spans="1:12" ht="15.75" customHeight="1" x14ac:dyDescent="0.25">
      <c r="J70"/>
      <c r="K70"/>
      <c r="L70"/>
    </row>
    <row r="71" spans="1:12" x14ac:dyDescent="0.25">
      <c r="J71"/>
      <c r="K71"/>
      <c r="L71"/>
    </row>
    <row r="72" spans="1:12" x14ac:dyDescent="0.25">
      <c r="J72"/>
      <c r="K72"/>
      <c r="L72"/>
    </row>
    <row r="73" spans="1:12" x14ac:dyDescent="0.25">
      <c r="A73"/>
      <c r="B73"/>
      <c r="C73"/>
      <c r="D73"/>
      <c r="E73"/>
      <c r="F73"/>
      <c r="H73"/>
      <c r="I73"/>
      <c r="J73"/>
      <c r="K73"/>
      <c r="L73"/>
    </row>
    <row r="74" spans="1:12" x14ac:dyDescent="0.25">
      <c r="A74"/>
      <c r="B74"/>
      <c r="C74"/>
      <c r="D74"/>
      <c r="E74"/>
      <c r="F74"/>
      <c r="H74"/>
      <c r="I74"/>
      <c r="J74"/>
      <c r="K74"/>
      <c r="L74"/>
    </row>
    <row r="75" spans="1:12" x14ac:dyDescent="0.25">
      <c r="A75"/>
      <c r="B75"/>
      <c r="C75"/>
      <c r="D75"/>
      <c r="E75"/>
      <c r="F75"/>
      <c r="H75"/>
      <c r="I75"/>
      <c r="J75"/>
      <c r="K75"/>
      <c r="L75"/>
    </row>
    <row r="76" spans="1:12" x14ac:dyDescent="0.25">
      <c r="A76"/>
      <c r="B76"/>
      <c r="C76"/>
      <c r="D76"/>
      <c r="E76"/>
      <c r="F76"/>
      <c r="H76"/>
      <c r="I76"/>
      <c r="J76"/>
      <c r="K76"/>
      <c r="L76"/>
    </row>
    <row r="77" spans="1:12" x14ac:dyDescent="0.25">
      <c r="A77"/>
      <c r="B77"/>
      <c r="C77"/>
      <c r="D77"/>
      <c r="E77"/>
      <c r="F77"/>
      <c r="H77"/>
      <c r="I77"/>
      <c r="J77"/>
      <c r="K77"/>
      <c r="L77"/>
    </row>
    <row r="78" spans="1:12" x14ac:dyDescent="0.25">
      <c r="A78"/>
      <c r="B78"/>
      <c r="C78"/>
      <c r="D78"/>
      <c r="E78"/>
      <c r="F78"/>
      <c r="H78"/>
      <c r="I78"/>
      <c r="J78"/>
      <c r="K78"/>
      <c r="L78"/>
    </row>
    <row r="79" spans="1:12" x14ac:dyDescent="0.25">
      <c r="A79"/>
      <c r="B79"/>
      <c r="C79"/>
      <c r="D79"/>
      <c r="E79"/>
      <c r="F79"/>
      <c r="H79"/>
      <c r="I79"/>
      <c r="J79"/>
      <c r="K79"/>
      <c r="L79"/>
    </row>
    <row r="80" spans="1:12" x14ac:dyDescent="0.25">
      <c r="A80"/>
      <c r="B80"/>
      <c r="C80"/>
      <c r="D80"/>
      <c r="E80"/>
      <c r="F80"/>
      <c r="H80"/>
      <c r="I80"/>
      <c r="J80"/>
      <c r="K80"/>
      <c r="L80"/>
    </row>
    <row r="81" spans="1:12" x14ac:dyDescent="0.25">
      <c r="A81"/>
      <c r="B81"/>
      <c r="C81"/>
      <c r="D81"/>
      <c r="E81"/>
      <c r="F81"/>
      <c r="H81"/>
      <c r="I81"/>
      <c r="J81"/>
      <c r="K81"/>
      <c r="L81"/>
    </row>
    <row r="82" spans="1:12" x14ac:dyDescent="0.25">
      <c r="A82"/>
      <c r="B82"/>
      <c r="C82"/>
      <c r="D82"/>
      <c r="E82"/>
      <c r="F82"/>
      <c r="H82"/>
      <c r="I82"/>
      <c r="J82"/>
      <c r="K82"/>
      <c r="L82"/>
    </row>
    <row r="83" spans="1:12" x14ac:dyDescent="0.25">
      <c r="A83"/>
      <c r="B83"/>
      <c r="C83"/>
      <c r="D83"/>
      <c r="E83"/>
      <c r="F83"/>
      <c r="H83"/>
      <c r="I83"/>
      <c r="J83"/>
      <c r="K83"/>
      <c r="L83"/>
    </row>
    <row r="84" spans="1:12" x14ac:dyDescent="0.25">
      <c r="A84"/>
      <c r="B84"/>
      <c r="C84"/>
      <c r="D84"/>
      <c r="E84"/>
      <c r="F84"/>
      <c r="H84"/>
      <c r="I84"/>
      <c r="J84"/>
      <c r="K84"/>
      <c r="L84"/>
    </row>
    <row r="85" spans="1:12" x14ac:dyDescent="0.25">
      <c r="A85"/>
      <c r="B85"/>
      <c r="C85"/>
      <c r="D85"/>
      <c r="E85"/>
      <c r="F85"/>
      <c r="H85"/>
      <c r="I85"/>
      <c r="J85"/>
      <c r="K85"/>
      <c r="L85"/>
    </row>
    <row r="86" spans="1:12" x14ac:dyDescent="0.25">
      <c r="A86"/>
      <c r="B86"/>
      <c r="C86"/>
      <c r="D86"/>
      <c r="E86"/>
      <c r="F86"/>
      <c r="H86"/>
      <c r="I86"/>
      <c r="J86"/>
      <c r="K86"/>
      <c r="L86"/>
    </row>
    <row r="87" spans="1:12" x14ac:dyDescent="0.25">
      <c r="A87"/>
      <c r="B87"/>
      <c r="C87"/>
      <c r="D87"/>
      <c r="E87"/>
      <c r="F87"/>
      <c r="H87"/>
      <c r="I87"/>
      <c r="J87"/>
      <c r="K87"/>
      <c r="L87"/>
    </row>
    <row r="88" spans="1:12" x14ac:dyDescent="0.25">
      <c r="A88"/>
      <c r="B88"/>
      <c r="C88"/>
      <c r="D88"/>
      <c r="E88"/>
      <c r="F88"/>
      <c r="H88"/>
      <c r="I88"/>
      <c r="J88"/>
      <c r="K88"/>
      <c r="L88"/>
    </row>
    <row r="89" spans="1:12" x14ac:dyDescent="0.25">
      <c r="A89"/>
      <c r="B89"/>
      <c r="C89"/>
      <c r="D89"/>
      <c r="E89"/>
      <c r="F89"/>
      <c r="H89"/>
      <c r="I89"/>
      <c r="J89"/>
      <c r="K89"/>
      <c r="L89"/>
    </row>
    <row r="90" spans="1:12" x14ac:dyDescent="0.25">
      <c r="A90"/>
      <c r="B90"/>
      <c r="C90"/>
      <c r="D90"/>
      <c r="E90"/>
      <c r="F90"/>
      <c r="H90"/>
      <c r="I90"/>
      <c r="J90"/>
      <c r="K90"/>
      <c r="L90"/>
    </row>
    <row r="91" spans="1:12" x14ac:dyDescent="0.25">
      <c r="A91"/>
      <c r="B91"/>
      <c r="C91"/>
      <c r="D91"/>
      <c r="E91"/>
      <c r="F91"/>
      <c r="H91"/>
      <c r="I91"/>
      <c r="J91"/>
      <c r="K91"/>
      <c r="L91"/>
    </row>
    <row r="92" spans="1:12" x14ac:dyDescent="0.25">
      <c r="A92"/>
      <c r="B92"/>
      <c r="C92"/>
      <c r="D92"/>
      <c r="E92"/>
      <c r="F92"/>
      <c r="H92"/>
      <c r="I92"/>
      <c r="J92"/>
      <c r="K92"/>
      <c r="L92"/>
    </row>
    <row r="93" spans="1:12" x14ac:dyDescent="0.25">
      <c r="A93"/>
      <c r="B93"/>
      <c r="C93"/>
      <c r="D93"/>
      <c r="E93"/>
      <c r="F93"/>
      <c r="H93"/>
      <c r="I93"/>
      <c r="J93"/>
      <c r="K93"/>
      <c r="L93"/>
    </row>
    <row r="94" spans="1:12" x14ac:dyDescent="0.25">
      <c r="A94"/>
      <c r="B94"/>
      <c r="C94"/>
      <c r="D94"/>
      <c r="E94"/>
      <c r="F94"/>
      <c r="H94"/>
      <c r="I94"/>
      <c r="J94"/>
      <c r="K94"/>
      <c r="L94"/>
    </row>
    <row r="95" spans="1:12" x14ac:dyDescent="0.25">
      <c r="A95"/>
      <c r="B95"/>
      <c r="C95"/>
      <c r="D95"/>
      <c r="E95"/>
      <c r="F95"/>
      <c r="H95"/>
      <c r="I95"/>
      <c r="J95"/>
      <c r="K95"/>
      <c r="L95"/>
    </row>
    <row r="96" spans="1:12" x14ac:dyDescent="0.25">
      <c r="A96"/>
      <c r="B96"/>
      <c r="C96"/>
      <c r="D96"/>
      <c r="E96"/>
      <c r="F96"/>
      <c r="H96"/>
      <c r="I96"/>
      <c r="J96"/>
      <c r="K96"/>
      <c r="L96"/>
    </row>
    <row r="97" spans="1:12" x14ac:dyDescent="0.25">
      <c r="A97"/>
      <c r="B97"/>
      <c r="C97"/>
      <c r="D97"/>
      <c r="E97"/>
      <c r="F97"/>
      <c r="H97"/>
      <c r="I97"/>
      <c r="J97"/>
      <c r="K97"/>
      <c r="L97"/>
    </row>
    <row r="98" spans="1:12" x14ac:dyDescent="0.25">
      <c r="A98"/>
      <c r="B98"/>
      <c r="C98"/>
      <c r="D98"/>
      <c r="E98"/>
      <c r="F98"/>
      <c r="H98"/>
      <c r="I98"/>
      <c r="J98"/>
      <c r="K98"/>
      <c r="L98"/>
    </row>
    <row r="99" spans="1:12" x14ac:dyDescent="0.25">
      <c r="A99"/>
      <c r="B99"/>
      <c r="C99"/>
      <c r="D99"/>
      <c r="E99"/>
      <c r="F99"/>
      <c r="K99"/>
    </row>
    <row r="100" spans="1:12" x14ac:dyDescent="0.25">
      <c r="A100"/>
      <c r="B100"/>
      <c r="C100"/>
      <c r="D100"/>
      <c r="E100"/>
      <c r="F100"/>
      <c r="K100"/>
    </row>
    <row r="101" spans="1:12" x14ac:dyDescent="0.25">
      <c r="A101"/>
      <c r="B101"/>
      <c r="C101"/>
      <c r="D101"/>
      <c r="E101"/>
      <c r="F101"/>
      <c r="H101" s="61"/>
      <c r="I101"/>
      <c r="J101"/>
      <c r="K101"/>
    </row>
    <row r="102" spans="1:12" x14ac:dyDescent="0.25">
      <c r="A102"/>
      <c r="B102"/>
      <c r="C102"/>
      <c r="D102"/>
      <c r="E102"/>
      <c r="F102"/>
      <c r="H102"/>
      <c r="I102"/>
      <c r="J102"/>
      <c r="K102"/>
    </row>
    <row r="103" spans="1:12" x14ac:dyDescent="0.25">
      <c r="A103"/>
      <c r="B103"/>
      <c r="C103"/>
      <c r="D103"/>
      <c r="E103"/>
      <c r="F103"/>
      <c r="H103"/>
      <c r="I103"/>
      <c r="J103"/>
      <c r="K103"/>
    </row>
    <row r="104" spans="1:12" x14ac:dyDescent="0.25">
      <c r="A104"/>
      <c r="B104"/>
      <c r="C104"/>
      <c r="D104"/>
      <c r="E104"/>
      <c r="F104"/>
      <c r="H104"/>
      <c r="I104"/>
      <c r="J104"/>
      <c r="K104"/>
    </row>
    <row r="105" spans="1:12" x14ac:dyDescent="0.25">
      <c r="A105"/>
      <c r="B105"/>
      <c r="C105"/>
      <c r="D105"/>
      <c r="E105"/>
      <c r="F105"/>
      <c r="H105"/>
      <c r="I105" s="62"/>
      <c r="J105" s="62"/>
      <c r="K105" s="62"/>
    </row>
    <row r="106" spans="1:12" x14ac:dyDescent="0.25">
      <c r="A106"/>
      <c r="B106"/>
      <c r="C106"/>
      <c r="D106"/>
      <c r="E106"/>
      <c r="F106"/>
      <c r="H106"/>
      <c r="I106" s="62"/>
      <c r="J106" s="62"/>
      <c r="K106" s="62"/>
    </row>
    <row r="107" spans="1:12" x14ac:dyDescent="0.25">
      <c r="D107"/>
      <c r="E107"/>
      <c r="F107"/>
      <c r="H107"/>
      <c r="I107" s="62"/>
      <c r="J107" s="62"/>
      <c r="K107" s="62"/>
    </row>
    <row r="108" spans="1:12" x14ac:dyDescent="0.25">
      <c r="D108"/>
      <c r="E108"/>
      <c r="F108"/>
      <c r="H108"/>
      <c r="I108"/>
      <c r="J108"/>
      <c r="K108"/>
    </row>
    <row r="109" spans="1:12" x14ac:dyDescent="0.25">
      <c r="A109" s="71"/>
      <c r="B109"/>
      <c r="C109"/>
      <c r="D109"/>
      <c r="E109"/>
      <c r="F109"/>
      <c r="H109"/>
      <c r="I109"/>
      <c r="J109"/>
      <c r="K109"/>
    </row>
    <row r="110" spans="1:12" x14ac:dyDescent="0.25">
      <c r="A110"/>
      <c r="B110"/>
      <c r="C110"/>
      <c r="D110"/>
      <c r="E110"/>
      <c r="F110"/>
      <c r="H110"/>
      <c r="I110"/>
      <c r="J110"/>
      <c r="K110"/>
    </row>
    <row r="111" spans="1:12" x14ac:dyDescent="0.25">
      <c r="A111"/>
      <c r="B111"/>
      <c r="C111"/>
      <c r="D111"/>
      <c r="E111"/>
      <c r="F111"/>
      <c r="H111"/>
      <c r="I111"/>
      <c r="J111"/>
      <c r="K111"/>
    </row>
    <row r="112" spans="1:12" x14ac:dyDescent="0.25">
      <c r="A112"/>
      <c r="B112"/>
      <c r="C112"/>
      <c r="D112"/>
      <c r="E112"/>
      <c r="F112"/>
      <c r="H112"/>
      <c r="I112"/>
      <c r="J112"/>
      <c r="K112"/>
    </row>
    <row r="113" spans="1:11" x14ac:dyDescent="0.25">
      <c r="A113"/>
      <c r="B113"/>
      <c r="C113"/>
      <c r="D113"/>
      <c r="E113"/>
      <c r="F113"/>
    </row>
    <row r="114" spans="1:11" x14ac:dyDescent="0.25">
      <c r="A114"/>
      <c r="B114"/>
      <c r="C114"/>
      <c r="D114"/>
      <c r="E114"/>
      <c r="F114"/>
    </row>
    <row r="115" spans="1:11" x14ac:dyDescent="0.25">
      <c r="A115"/>
      <c r="B115"/>
      <c r="C115"/>
      <c r="D115"/>
      <c r="E115"/>
      <c r="F115"/>
      <c r="H115" s="61"/>
      <c r="I115"/>
      <c r="J115"/>
      <c r="K115"/>
    </row>
    <row r="116" spans="1:11" x14ac:dyDescent="0.25">
      <c r="A116"/>
      <c r="B116"/>
      <c r="C116"/>
      <c r="D116"/>
      <c r="E116"/>
      <c r="F116"/>
      <c r="H116"/>
      <c r="I116"/>
      <c r="J116"/>
      <c r="K116"/>
    </row>
    <row r="117" spans="1:11" x14ac:dyDescent="0.25">
      <c r="A117"/>
      <c r="B117"/>
      <c r="C117"/>
      <c r="D117"/>
      <c r="E117"/>
      <c r="F117"/>
      <c r="H117"/>
      <c r="I117"/>
      <c r="J117"/>
      <c r="K117"/>
    </row>
    <row r="118" spans="1:11" x14ac:dyDescent="0.25">
      <c r="A118"/>
      <c r="B118"/>
      <c r="C118"/>
      <c r="D118"/>
      <c r="E118"/>
      <c r="F118"/>
      <c r="H118"/>
      <c r="I118"/>
      <c r="J118" s="62"/>
      <c r="K118" s="62"/>
    </row>
    <row r="119" spans="1:11" x14ac:dyDescent="0.25">
      <c r="A119"/>
      <c r="B119"/>
      <c r="C119"/>
      <c r="D119"/>
      <c r="E119"/>
      <c r="F119"/>
      <c r="H119"/>
      <c r="I119"/>
      <c r="J119" s="62"/>
      <c r="K119" s="62"/>
    </row>
    <row r="120" spans="1:11" x14ac:dyDescent="0.25">
      <c r="A120"/>
      <c r="B120"/>
      <c r="C120"/>
      <c r="D120"/>
      <c r="E120"/>
      <c r="F120"/>
      <c r="H120"/>
      <c r="I120"/>
      <c r="J120" s="62"/>
      <c r="K120" s="62"/>
    </row>
    <row r="121" spans="1:11" x14ac:dyDescent="0.25">
      <c r="A121"/>
      <c r="B121"/>
      <c r="C121"/>
      <c r="D121"/>
      <c r="E121"/>
      <c r="F121"/>
      <c r="H121"/>
      <c r="I121"/>
      <c r="J121"/>
      <c r="K121"/>
    </row>
    <row r="122" spans="1:11" x14ac:dyDescent="0.25">
      <c r="A122"/>
      <c r="B122"/>
      <c r="C122"/>
      <c r="D122"/>
      <c r="E122"/>
      <c r="F122"/>
      <c r="G122"/>
      <c r="H122"/>
      <c r="I122"/>
      <c r="J122"/>
      <c r="K122"/>
    </row>
    <row r="123" spans="1:11" x14ac:dyDescent="0.25">
      <c r="A123"/>
      <c r="B123"/>
      <c r="C123"/>
      <c r="D123"/>
      <c r="E123"/>
      <c r="F123"/>
      <c r="G123"/>
      <c r="H123"/>
      <c r="I123"/>
      <c r="J123"/>
      <c r="K123"/>
    </row>
    <row r="124" spans="1:11" x14ac:dyDescent="0.25">
      <c r="A124"/>
      <c r="B124"/>
      <c r="C124"/>
      <c r="D124"/>
      <c r="E124"/>
      <c r="F124"/>
      <c r="G124"/>
      <c r="H124"/>
      <c r="I124" s="62"/>
      <c r="J124" s="62"/>
    </row>
    <row r="125" spans="1:11" x14ac:dyDescent="0.25">
      <c r="A125"/>
      <c r="B125" s="62"/>
      <c r="C125" s="62"/>
      <c r="D125"/>
      <c r="E125"/>
      <c r="F125"/>
      <c r="G125"/>
      <c r="H125"/>
      <c r="I125" s="62"/>
      <c r="J125" s="62"/>
    </row>
    <row r="126" spans="1:11" x14ac:dyDescent="0.25">
      <c r="A126"/>
      <c r="B126"/>
      <c r="C126"/>
      <c r="D126"/>
      <c r="F126"/>
      <c r="G126"/>
      <c r="H126"/>
      <c r="I126"/>
      <c r="J126"/>
    </row>
    <row r="127" spans="1:11" x14ac:dyDescent="0.25">
      <c r="A127"/>
      <c r="B127"/>
      <c r="C127"/>
      <c r="D127"/>
      <c r="F127"/>
      <c r="G127"/>
      <c r="H127"/>
      <c r="I127"/>
      <c r="J127"/>
    </row>
    <row r="128" spans="1:11" x14ac:dyDescent="0.25">
      <c r="A128"/>
      <c r="B128"/>
      <c r="C128"/>
      <c r="D128"/>
      <c r="F128"/>
      <c r="G128"/>
      <c r="H128"/>
      <c r="I128"/>
      <c r="J128"/>
    </row>
    <row r="129" spans="1:10" x14ac:dyDescent="0.25">
      <c r="A129"/>
      <c r="B129" s="62"/>
      <c r="C129" s="62"/>
      <c r="D129"/>
      <c r="F129"/>
      <c r="G129"/>
      <c r="H129"/>
      <c r="I129"/>
      <c r="J129"/>
    </row>
    <row r="130" spans="1:10" x14ac:dyDescent="0.25">
      <c r="A130"/>
      <c r="B130" s="62"/>
      <c r="C130" s="62"/>
      <c r="D130"/>
      <c r="F130"/>
      <c r="G130"/>
      <c r="H130"/>
      <c r="I130"/>
      <c r="J130"/>
    </row>
    <row r="131" spans="1:10" x14ac:dyDescent="0.25">
      <c r="A131"/>
      <c r="B131" s="62"/>
      <c r="C131" s="62"/>
      <c r="D131"/>
      <c r="F131"/>
    </row>
    <row r="132" spans="1:10" x14ac:dyDescent="0.25">
      <c r="A132"/>
      <c r="B132"/>
      <c r="C132"/>
      <c r="D132"/>
      <c r="F132"/>
    </row>
    <row r="133" spans="1:10" x14ac:dyDescent="0.25">
      <c r="A133"/>
      <c r="B133" s="62"/>
      <c r="C133" s="62"/>
      <c r="D133"/>
      <c r="F133"/>
    </row>
    <row r="134" spans="1:10" x14ac:dyDescent="0.25">
      <c r="A134"/>
      <c r="B134" s="62"/>
      <c r="C134" s="62"/>
      <c r="D134"/>
      <c r="F134"/>
    </row>
    <row r="135" spans="1:10" x14ac:dyDescent="0.25">
      <c r="A135"/>
      <c r="B135" s="62"/>
      <c r="C135" s="62"/>
      <c r="D135"/>
      <c r="F135"/>
    </row>
    <row r="136" spans="1:10" x14ac:dyDescent="0.25">
      <c r="A136"/>
      <c r="B136"/>
      <c r="C136"/>
      <c r="D136"/>
      <c r="F136"/>
    </row>
    <row r="137" spans="1:10" x14ac:dyDescent="0.25">
      <c r="A137"/>
      <c r="B137" s="62"/>
      <c r="C137" s="62"/>
      <c r="D137"/>
      <c r="F137"/>
    </row>
    <row r="138" spans="1:10" x14ac:dyDescent="0.25">
      <c r="A138"/>
      <c r="B138" s="62"/>
      <c r="C138" s="62"/>
      <c r="D138"/>
      <c r="F138"/>
    </row>
  </sheetData>
  <mergeCells count="2">
    <mergeCell ref="N52:N53"/>
    <mergeCell ref="G52:G53"/>
  </mergeCells>
  <phoneticPr fontId="0" type="noConversion"/>
  <hyperlinks>
    <hyperlink ref="A2" location="Innhold!A80" display="Tilbake til innholdsfortegnelsen" xr:uid="{00000000-0004-0000-1600-000000000000}"/>
  </hyperlinks>
  <pageMargins left="0.78740157480314965" right="0.70866141732283472" top="0.78740157480314965" bottom="0.19685039370078741" header="3.937007874015748E-2" footer="3.937007874015748E-2"/>
  <pageSetup paperSize="9" scale="98"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37"/>
  <sheetViews>
    <sheetView showGridLines="0" showRowColHeaders="0" zoomScale="80" zoomScaleNormal="80" workbookViewId="0">
      <selection activeCell="J37" sqref="J37"/>
    </sheetView>
  </sheetViews>
  <sheetFormatPr defaultColWidth="11.44140625" defaultRowHeight="15.6" customHeight="1" x14ac:dyDescent="0.25"/>
  <cols>
    <col min="1" max="1" width="27.21875" style="1" customWidth="1"/>
    <col min="2" max="4" width="10.5546875" style="1" customWidth="1"/>
    <col min="5" max="7" width="7.5546875" style="1" customWidth="1"/>
    <col min="8" max="16384" width="11.44140625" style="1"/>
  </cols>
  <sheetData>
    <row r="1" spans="1:7" ht="6" customHeight="1" x14ac:dyDescent="0.25"/>
    <row r="2" spans="1:7" ht="15.6" customHeight="1" x14ac:dyDescent="0.25">
      <c r="A2" s="85" t="s">
        <v>0</v>
      </c>
      <c r="B2" s="2"/>
      <c r="C2" s="2"/>
      <c r="D2" s="2"/>
      <c r="E2" s="2"/>
      <c r="F2" s="2"/>
    </row>
    <row r="3" spans="1:7" ht="6" customHeight="1" x14ac:dyDescent="0.25"/>
    <row r="4" spans="1:7" ht="15.6" customHeight="1" x14ac:dyDescent="0.25">
      <c r="A4" s="176"/>
      <c r="B4" s="177"/>
      <c r="C4" s="177"/>
      <c r="D4" s="177"/>
      <c r="E4" s="177"/>
      <c r="F4" s="177"/>
      <c r="G4" s="177"/>
    </row>
    <row r="5" spans="1:7" ht="15.6" customHeight="1" x14ac:dyDescent="0.25">
      <c r="A5" s="177"/>
      <c r="B5" s="177"/>
      <c r="C5" s="177"/>
      <c r="D5" s="177"/>
      <c r="E5" s="177"/>
      <c r="F5" s="177"/>
      <c r="G5" s="177"/>
    </row>
    <row r="6" spans="1:7" ht="15.6" customHeight="1" x14ac:dyDescent="0.25">
      <c r="A6" s="177"/>
      <c r="B6" s="177"/>
      <c r="C6" s="177"/>
      <c r="D6" s="177"/>
      <c r="E6" s="177"/>
      <c r="F6" s="177"/>
      <c r="G6" s="177"/>
    </row>
    <row r="7" spans="1:7" ht="15.6" customHeight="1" x14ac:dyDescent="0.25">
      <c r="A7" s="177"/>
      <c r="B7" s="177"/>
      <c r="C7" s="177"/>
      <c r="D7" s="177"/>
      <c r="E7" s="177"/>
      <c r="F7" s="177"/>
      <c r="G7" s="177"/>
    </row>
    <row r="8" spans="1:7" ht="15.6" customHeight="1" x14ac:dyDescent="0.25">
      <c r="A8" s="177"/>
      <c r="B8" s="177"/>
      <c r="C8" s="177"/>
      <c r="D8" s="177"/>
      <c r="E8" s="177"/>
      <c r="F8" s="177"/>
      <c r="G8" s="177"/>
    </row>
    <row r="9" spans="1:7" ht="15.6" customHeight="1" x14ac:dyDescent="0.25">
      <c r="A9" s="177"/>
      <c r="B9" s="177"/>
      <c r="C9" s="177"/>
      <c r="D9" s="177"/>
      <c r="E9" s="177"/>
      <c r="F9" s="177"/>
      <c r="G9" s="177"/>
    </row>
    <row r="10" spans="1:7" ht="15.6" customHeight="1" x14ac:dyDescent="0.25">
      <c r="A10" s="177"/>
      <c r="B10" s="177"/>
      <c r="C10" s="177"/>
      <c r="D10" s="177"/>
      <c r="E10" s="177"/>
      <c r="F10" s="177"/>
      <c r="G10" s="177"/>
    </row>
    <row r="11" spans="1:7" ht="15.6" customHeight="1" x14ac:dyDescent="0.25">
      <c r="A11" s="177"/>
      <c r="B11" s="177"/>
      <c r="C11" s="177"/>
      <c r="D11" s="177"/>
      <c r="E11" s="177"/>
      <c r="F11" s="177"/>
      <c r="G11" s="177"/>
    </row>
    <row r="12" spans="1:7" ht="15.6" customHeight="1" x14ac:dyDescent="0.25">
      <c r="A12" s="177"/>
      <c r="B12" s="177"/>
      <c r="C12" s="177"/>
      <c r="D12" s="177"/>
      <c r="E12" s="177"/>
      <c r="F12" s="177"/>
      <c r="G12" s="177"/>
    </row>
    <row r="13" spans="1:7" ht="15.6" customHeight="1" x14ac:dyDescent="0.25">
      <c r="A13" s="177"/>
      <c r="B13" s="177"/>
      <c r="C13" s="177"/>
      <c r="D13" s="177"/>
      <c r="E13" s="177"/>
      <c r="F13" s="177"/>
      <c r="G13" s="177"/>
    </row>
    <row r="14" spans="1:7" ht="15.6" customHeight="1" x14ac:dyDescent="0.25">
      <c r="A14" s="177"/>
      <c r="B14" s="177"/>
      <c r="C14" s="177"/>
      <c r="D14" s="177"/>
      <c r="E14" s="177"/>
      <c r="F14" s="177"/>
      <c r="G14" s="177"/>
    </row>
    <row r="15" spans="1:7" ht="15.6" customHeight="1" x14ac:dyDescent="0.25">
      <c r="A15" s="177"/>
      <c r="B15" s="177"/>
      <c r="C15" s="177"/>
      <c r="D15" s="177"/>
      <c r="E15" s="177"/>
      <c r="F15" s="177"/>
      <c r="G15" s="177"/>
    </row>
    <row r="16" spans="1:7" ht="15.6" customHeight="1" x14ac:dyDescent="0.25">
      <c r="A16" s="177"/>
      <c r="B16" s="177"/>
      <c r="C16" s="177"/>
      <c r="D16" s="177"/>
      <c r="E16" s="177"/>
      <c r="F16" s="177"/>
      <c r="G16" s="177"/>
    </row>
    <row r="17" spans="1:13" ht="15.6" customHeight="1" x14ac:dyDescent="0.25">
      <c r="A17" s="177"/>
      <c r="B17" s="177"/>
      <c r="C17" s="177"/>
      <c r="D17" s="177"/>
      <c r="E17" s="177"/>
      <c r="F17" s="177"/>
      <c r="G17" s="177"/>
    </row>
    <row r="18" spans="1:13" ht="15.6" customHeight="1" x14ac:dyDescent="0.25">
      <c r="A18" s="177"/>
      <c r="B18" s="177"/>
      <c r="C18" s="177"/>
      <c r="D18" s="177"/>
      <c r="E18" s="177"/>
      <c r="F18" s="177"/>
      <c r="G18" s="177"/>
    </row>
    <row r="19" spans="1:13" ht="15.6" customHeight="1" x14ac:dyDescent="0.25">
      <c r="A19" s="177"/>
      <c r="B19" s="177"/>
      <c r="C19" s="177"/>
      <c r="D19" s="177"/>
      <c r="E19" s="177"/>
      <c r="F19" s="177"/>
      <c r="G19" s="177"/>
    </row>
    <row r="20" spans="1:13" ht="15.6" customHeight="1" x14ac:dyDescent="0.25">
      <c r="A20" s="177"/>
      <c r="B20" s="177"/>
      <c r="C20" s="177"/>
      <c r="D20" s="177"/>
      <c r="E20" s="177"/>
      <c r="F20" s="177"/>
      <c r="G20" s="177"/>
    </row>
    <row r="21" spans="1:13" ht="15.6" customHeight="1" x14ac:dyDescent="0.25">
      <c r="A21" s="177"/>
      <c r="B21" s="177"/>
      <c r="C21" s="177"/>
      <c r="D21" s="177"/>
      <c r="E21" s="177"/>
      <c r="F21" s="177"/>
      <c r="G21" s="177"/>
    </row>
    <row r="22" spans="1:13" ht="15.6" customHeight="1" x14ac:dyDescent="0.25">
      <c r="A22" s="177"/>
      <c r="B22" s="177"/>
      <c r="C22" s="177"/>
      <c r="D22" s="177"/>
      <c r="E22" s="177"/>
      <c r="F22" s="177"/>
      <c r="G22" s="177"/>
    </row>
    <row r="23" spans="1:13" ht="15.6" customHeight="1" x14ac:dyDescent="0.25">
      <c r="A23" s="177"/>
      <c r="B23" s="177"/>
      <c r="C23" s="177"/>
      <c r="D23" s="177"/>
      <c r="E23" s="177"/>
      <c r="F23" s="177"/>
      <c r="G23" s="177"/>
    </row>
    <row r="24" spans="1:13" ht="15.6" customHeight="1" x14ac:dyDescent="0.25">
      <c r="A24" s="177"/>
      <c r="B24" s="177"/>
      <c r="C24" s="177"/>
      <c r="D24" s="177"/>
      <c r="E24" s="177"/>
      <c r="F24" s="177"/>
      <c r="G24" s="177"/>
    </row>
    <row r="25" spans="1:13" ht="15.6" customHeight="1" x14ac:dyDescent="0.25">
      <c r="A25" s="177"/>
      <c r="B25" s="177"/>
      <c r="C25" s="177"/>
      <c r="D25" s="177"/>
      <c r="E25" s="177"/>
      <c r="F25" s="177"/>
      <c r="G25" s="177"/>
    </row>
    <row r="26" spans="1:13" ht="15.6" customHeight="1" x14ac:dyDescent="0.25">
      <c r="A26" s="177"/>
      <c r="B26" s="177"/>
      <c r="C26" s="177"/>
      <c r="D26" s="177"/>
      <c r="E26" s="177"/>
      <c r="F26" s="177"/>
      <c r="G26" s="177"/>
    </row>
    <row r="27" spans="1:13" ht="15.6" customHeight="1" x14ac:dyDescent="0.25">
      <c r="A27" s="177"/>
      <c r="B27" s="177"/>
      <c r="C27" s="177"/>
      <c r="D27" s="177"/>
      <c r="E27" s="177"/>
      <c r="F27" s="177"/>
      <c r="G27" s="177"/>
    </row>
    <row r="28" spans="1:13" ht="15.6" customHeight="1" x14ac:dyDescent="0.25">
      <c r="A28" s="177"/>
      <c r="B28" s="177"/>
      <c r="C28" s="177"/>
      <c r="D28" s="177"/>
      <c r="E28" s="177"/>
      <c r="F28" s="177"/>
      <c r="G28" s="177"/>
      <c r="M28" s="70"/>
    </row>
    <row r="29" spans="1:13" ht="15.6" customHeight="1" x14ac:dyDescent="0.25">
      <c r="A29" s="177"/>
      <c r="B29" s="177"/>
      <c r="C29" s="177"/>
      <c r="D29" s="177"/>
      <c r="E29" s="177"/>
      <c r="F29" s="177"/>
      <c r="G29" s="177"/>
      <c r="M29" s="70"/>
    </row>
    <row r="30" spans="1:13" ht="15.6" customHeight="1" x14ac:dyDescent="0.25">
      <c r="A30" s="177"/>
      <c r="B30" s="177"/>
      <c r="C30" s="177"/>
      <c r="D30" s="177"/>
      <c r="E30" s="177"/>
      <c r="F30" s="177"/>
      <c r="G30" s="177"/>
      <c r="M30" s="70"/>
    </row>
    <row r="31" spans="1:13" ht="15.6" customHeight="1" x14ac:dyDescent="0.25">
      <c r="A31" s="177"/>
      <c r="B31" s="177"/>
      <c r="C31" s="177"/>
      <c r="D31" s="177"/>
      <c r="E31" s="177"/>
      <c r="F31" s="177"/>
      <c r="G31" s="177"/>
      <c r="M31" s="70"/>
    </row>
    <row r="32" spans="1:13" ht="15.6" customHeight="1" x14ac:dyDescent="0.25">
      <c r="A32" s="177"/>
      <c r="B32" s="177"/>
      <c r="C32" s="177"/>
      <c r="D32" s="177"/>
      <c r="E32" s="177"/>
      <c r="F32" s="177"/>
      <c r="G32" s="177"/>
      <c r="M32" s="70"/>
    </row>
    <row r="33" spans="1:13" ht="15.6" customHeight="1" x14ac:dyDescent="0.25">
      <c r="A33" s="177"/>
      <c r="B33" s="177"/>
      <c r="C33" s="177"/>
      <c r="D33" s="177"/>
      <c r="E33" s="177"/>
      <c r="F33" s="177"/>
      <c r="G33" s="177"/>
      <c r="M33" s="70"/>
    </row>
    <row r="34" spans="1:13" ht="15.6" customHeight="1" x14ac:dyDescent="0.25">
      <c r="A34" s="177"/>
      <c r="B34" s="177"/>
      <c r="C34" s="177"/>
      <c r="D34" s="177"/>
      <c r="E34" s="177"/>
      <c r="F34" s="177"/>
      <c r="G34" s="177"/>
      <c r="M34" s="70"/>
    </row>
    <row r="35" spans="1:13" ht="15.6" customHeight="1" x14ac:dyDescent="0.25">
      <c r="A35" s="177"/>
      <c r="B35" s="177"/>
      <c r="C35" s="177"/>
      <c r="D35" s="177"/>
      <c r="E35" s="177"/>
      <c r="F35" s="177"/>
      <c r="G35" s="177"/>
      <c r="M35" s="70"/>
    </row>
    <row r="36" spans="1:13" ht="15.6" customHeight="1" x14ac:dyDescent="0.25">
      <c r="A36" s="177"/>
      <c r="B36" s="177"/>
      <c r="C36" s="177"/>
      <c r="D36" s="177"/>
      <c r="E36" s="177"/>
      <c r="F36" s="177"/>
      <c r="G36" s="177"/>
      <c r="M36" s="70"/>
    </row>
    <row r="37" spans="1:13" ht="15.6" customHeight="1" x14ac:dyDescent="0.25">
      <c r="A37" s="177"/>
      <c r="B37" s="177"/>
      <c r="C37" s="177"/>
      <c r="D37" s="177"/>
      <c r="E37" s="177"/>
      <c r="F37" s="177"/>
      <c r="G37" s="177"/>
      <c r="M37" s="70"/>
    </row>
    <row r="38" spans="1:13" ht="15.6" customHeight="1" x14ac:dyDescent="0.25">
      <c r="A38" s="177"/>
      <c r="B38" s="177"/>
      <c r="C38" s="177"/>
      <c r="D38" s="177"/>
      <c r="E38" s="177"/>
      <c r="F38" s="177"/>
      <c r="G38" s="177"/>
      <c r="M38" s="70"/>
    </row>
    <row r="39" spans="1:13" ht="15.6" customHeight="1" x14ac:dyDescent="0.25">
      <c r="A39" s="177"/>
      <c r="B39" s="177"/>
      <c r="C39" s="177"/>
      <c r="D39" s="177"/>
      <c r="E39" s="177"/>
      <c r="F39" s="177"/>
      <c r="G39" s="177"/>
      <c r="M39" s="70"/>
    </row>
    <row r="40" spans="1:13" ht="15.6" customHeight="1" x14ac:dyDescent="0.25">
      <c r="A40" s="177"/>
      <c r="B40" s="177"/>
      <c r="C40" s="177"/>
      <c r="D40" s="177"/>
      <c r="E40" s="177"/>
      <c r="F40" s="177"/>
      <c r="G40" s="177"/>
      <c r="M40" s="70"/>
    </row>
    <row r="41" spans="1:13" ht="15.6" customHeight="1" x14ac:dyDescent="0.25">
      <c r="A41" s="177"/>
      <c r="B41" s="177"/>
      <c r="C41" s="177"/>
      <c r="D41" s="177"/>
      <c r="E41" s="177"/>
      <c r="F41" s="177"/>
      <c r="G41" s="177"/>
      <c r="M41" s="70"/>
    </row>
    <row r="42" spans="1:13" ht="15.6" customHeight="1" x14ac:dyDescent="0.25">
      <c r="A42" s="177"/>
      <c r="B42" s="177"/>
      <c r="C42" s="177"/>
      <c r="D42" s="177"/>
      <c r="E42" s="177"/>
      <c r="F42" s="177"/>
      <c r="G42" s="177"/>
      <c r="M42" s="70"/>
    </row>
    <row r="43" spans="1:13" ht="15.6" customHeight="1" x14ac:dyDescent="0.25">
      <c r="A43" s="177"/>
      <c r="B43" s="177"/>
      <c r="C43" s="177"/>
      <c r="D43" s="177"/>
      <c r="E43" s="177"/>
      <c r="F43" s="177"/>
      <c r="G43" s="177"/>
      <c r="M43" s="70"/>
    </row>
    <row r="44" spans="1:13" ht="15.6" customHeight="1" x14ac:dyDescent="0.25">
      <c r="A44" s="177"/>
      <c r="B44" s="177"/>
      <c r="C44" s="177"/>
      <c r="D44" s="177"/>
      <c r="E44" s="177"/>
      <c r="F44" s="177"/>
      <c r="G44" s="177"/>
      <c r="M44" s="70"/>
    </row>
    <row r="45" spans="1:13" ht="15.6" customHeight="1" x14ac:dyDescent="0.25">
      <c r="A45" s="177"/>
      <c r="B45" s="177"/>
      <c r="C45" s="177"/>
      <c r="D45" s="177"/>
      <c r="E45" s="177"/>
      <c r="F45" s="177"/>
      <c r="G45" s="177"/>
      <c r="M45" s="70"/>
    </row>
    <row r="46" spans="1:13" ht="15.6" customHeight="1" x14ac:dyDescent="0.25">
      <c r="A46" s="177"/>
      <c r="B46" s="177"/>
      <c r="C46" s="177"/>
      <c r="D46" s="177"/>
      <c r="E46" s="177"/>
      <c r="F46" s="177"/>
      <c r="G46" s="177"/>
      <c r="M46" s="70"/>
    </row>
    <row r="47" spans="1:13" ht="15.6" customHeight="1" x14ac:dyDescent="0.25">
      <c r="A47" s="177"/>
      <c r="B47" s="177"/>
      <c r="C47" s="177"/>
      <c r="D47" s="177"/>
      <c r="E47" s="177"/>
      <c r="F47" s="177"/>
      <c r="G47" s="177"/>
      <c r="M47" s="70"/>
    </row>
    <row r="48" spans="1:13" ht="15.6" customHeight="1" x14ac:dyDescent="0.3">
      <c r="A48" s="47" t="s">
        <v>232</v>
      </c>
      <c r="B48" s="66"/>
      <c r="C48" s="66"/>
      <c r="D48" s="66"/>
      <c r="E48" s="66"/>
      <c r="F48" s="66"/>
      <c r="G48" s="66"/>
      <c r="M48" s="70"/>
    </row>
    <row r="49" spans="1:13" ht="15.6" customHeight="1" x14ac:dyDescent="0.3">
      <c r="A49" s="47" t="s">
        <v>233</v>
      </c>
      <c r="B49" s="66"/>
      <c r="C49" s="66"/>
      <c r="D49" s="66"/>
      <c r="E49" s="66"/>
      <c r="F49" s="66"/>
      <c r="G49" s="66"/>
      <c r="M49" s="70"/>
    </row>
    <row r="50" spans="1:13" ht="15.6" customHeight="1" x14ac:dyDescent="0.25">
      <c r="A50" s="135" t="s">
        <v>234</v>
      </c>
      <c r="B50" s="50"/>
      <c r="C50" s="50"/>
      <c r="D50" s="50"/>
      <c r="E50" s="50"/>
      <c r="F50" s="50"/>
      <c r="G50" s="50"/>
      <c r="H50" s="70"/>
    </row>
    <row r="51" spans="1:13" ht="15.6" customHeight="1" x14ac:dyDescent="0.25">
      <c r="A51" s="52" t="str">
        <f>+Innhold!B123</f>
        <v>Finans Norge / Skadeforsikringsstatistikk</v>
      </c>
      <c r="G51" s="161">
        <v>3</v>
      </c>
      <c r="H51" s="70"/>
    </row>
    <row r="52" spans="1:13" ht="15.6" customHeight="1" x14ac:dyDescent="0.25">
      <c r="A52" s="52" t="str">
        <f>+Innhold!B124</f>
        <v>Skadestatistikk for landbasert forsikring 3. kvartal 2024</v>
      </c>
      <c r="G52" s="162"/>
      <c r="H52" s="70"/>
    </row>
    <row r="53" spans="1:13" ht="15.6" customHeight="1" x14ac:dyDescent="0.25">
      <c r="H53" s="70"/>
    </row>
    <row r="59" spans="1:13" ht="15.6" customHeight="1" x14ac:dyDescent="0.25">
      <c r="J59"/>
      <c r="K59"/>
      <c r="L59"/>
    </row>
    <row r="60" spans="1:13" ht="15.6" customHeight="1" x14ac:dyDescent="0.25">
      <c r="J60" s="64"/>
      <c r="K60" s="65"/>
      <c r="L60" s="65"/>
    </row>
    <row r="61" spans="1:13" ht="15.6" customHeight="1" x14ac:dyDescent="0.25">
      <c r="J61" s="63"/>
      <c r="K61"/>
      <c r="L61"/>
    </row>
    <row r="62" spans="1:13" ht="15.6" customHeight="1" x14ac:dyDescent="0.25">
      <c r="J62" s="62"/>
      <c r="K62" s="62"/>
      <c r="L62" s="62"/>
    </row>
    <row r="63" spans="1:13" ht="15.6" customHeight="1" x14ac:dyDescent="0.25">
      <c r="J63" s="62"/>
      <c r="K63" s="62"/>
      <c r="L63" s="62"/>
    </row>
    <row r="64" spans="1:13" ht="15.6" customHeight="1" x14ac:dyDescent="0.25">
      <c r="J64" s="62"/>
      <c r="K64" s="62"/>
      <c r="L64" s="62"/>
    </row>
    <row r="65" spans="1:12" ht="15.6" customHeight="1" x14ac:dyDescent="0.25">
      <c r="J65" s="62"/>
      <c r="K65" s="62"/>
      <c r="L65" s="62"/>
    </row>
    <row r="66" spans="1:12" ht="15.6" customHeight="1" x14ac:dyDescent="0.25">
      <c r="J66" s="62"/>
      <c r="K66" s="62"/>
      <c r="L66" s="62"/>
    </row>
    <row r="67" spans="1:12" ht="15.6" customHeight="1" x14ac:dyDescent="0.25">
      <c r="J67" s="62"/>
      <c r="K67" s="62"/>
      <c r="L67" s="62"/>
    </row>
    <row r="68" spans="1:12" ht="15.6" customHeight="1" x14ac:dyDescent="0.25">
      <c r="J68" s="62"/>
      <c r="K68" s="62"/>
      <c r="L68" s="62"/>
    </row>
    <row r="69" spans="1:12" ht="15.6" customHeight="1" x14ac:dyDescent="0.25">
      <c r="J69"/>
      <c r="K69"/>
      <c r="L69"/>
    </row>
    <row r="70" spans="1:12" ht="15.6" customHeight="1" x14ac:dyDescent="0.25">
      <c r="J70"/>
      <c r="K70"/>
      <c r="L70"/>
    </row>
    <row r="71" spans="1:12" ht="15.6" customHeight="1" x14ac:dyDescent="0.25">
      <c r="J71"/>
      <c r="K71"/>
      <c r="L71"/>
    </row>
    <row r="72" spans="1:12" ht="15.6" customHeight="1" x14ac:dyDescent="0.25">
      <c r="A72"/>
      <c r="B72"/>
      <c r="C72"/>
      <c r="D72"/>
      <c r="E72"/>
      <c r="F72"/>
      <c r="H72"/>
      <c r="I72"/>
      <c r="J72"/>
      <c r="K72"/>
      <c r="L72"/>
    </row>
    <row r="73" spans="1:12" ht="15.6" customHeight="1" x14ac:dyDescent="0.25">
      <c r="A73"/>
      <c r="B73"/>
      <c r="C73"/>
      <c r="D73"/>
      <c r="E73"/>
      <c r="F73"/>
      <c r="H73"/>
      <c r="I73"/>
      <c r="J73"/>
      <c r="K73"/>
      <c r="L73"/>
    </row>
    <row r="74" spans="1:12" ht="15.6" customHeight="1" x14ac:dyDescent="0.25">
      <c r="A74"/>
      <c r="B74"/>
      <c r="C74"/>
      <c r="D74"/>
      <c r="E74"/>
      <c r="F74"/>
      <c r="H74"/>
      <c r="I74"/>
      <c r="J74"/>
      <c r="K74"/>
      <c r="L74"/>
    </row>
    <row r="75" spans="1:12" ht="15.6" customHeight="1" x14ac:dyDescent="0.25">
      <c r="A75"/>
      <c r="B75"/>
      <c r="C75"/>
      <c r="D75"/>
      <c r="E75"/>
      <c r="F75"/>
      <c r="H75"/>
      <c r="I75"/>
      <c r="J75"/>
      <c r="K75"/>
      <c r="L75"/>
    </row>
    <row r="76" spans="1:12" ht="15.6" customHeight="1" x14ac:dyDescent="0.25">
      <c r="A76"/>
      <c r="B76"/>
      <c r="C76"/>
      <c r="D76"/>
      <c r="E76"/>
      <c r="F76"/>
      <c r="H76"/>
      <c r="I76"/>
      <c r="J76"/>
      <c r="K76"/>
      <c r="L76"/>
    </row>
    <row r="77" spans="1:12" ht="15.6" customHeight="1" x14ac:dyDescent="0.25">
      <c r="A77"/>
      <c r="B77"/>
      <c r="C77"/>
      <c r="D77"/>
      <c r="E77"/>
      <c r="F77"/>
      <c r="H77"/>
      <c r="I77"/>
      <c r="J77"/>
      <c r="K77"/>
      <c r="L77"/>
    </row>
    <row r="78" spans="1:12" ht="15.6" customHeight="1" x14ac:dyDescent="0.25">
      <c r="A78"/>
      <c r="B78"/>
      <c r="C78"/>
      <c r="D78"/>
      <c r="E78"/>
      <c r="F78"/>
      <c r="H78"/>
      <c r="I78"/>
      <c r="J78"/>
      <c r="K78"/>
      <c r="L78"/>
    </row>
    <row r="79" spans="1:12" ht="15.6" customHeight="1" x14ac:dyDescent="0.25">
      <c r="A79"/>
      <c r="B79"/>
      <c r="C79"/>
      <c r="D79"/>
      <c r="E79"/>
      <c r="F79"/>
      <c r="H79"/>
      <c r="I79"/>
      <c r="J79"/>
      <c r="K79"/>
      <c r="L79"/>
    </row>
    <row r="80" spans="1:12" ht="15.6" customHeight="1" x14ac:dyDescent="0.25">
      <c r="A80"/>
      <c r="B80"/>
      <c r="C80"/>
      <c r="D80"/>
      <c r="E80"/>
      <c r="F80"/>
      <c r="H80"/>
      <c r="I80"/>
      <c r="J80"/>
      <c r="K80"/>
      <c r="L80"/>
    </row>
    <row r="81" spans="1:12" ht="15.6" customHeight="1" x14ac:dyDescent="0.25">
      <c r="A81"/>
      <c r="B81"/>
      <c r="C81"/>
      <c r="D81"/>
      <c r="E81"/>
      <c r="F81"/>
      <c r="H81"/>
      <c r="I81"/>
      <c r="J81"/>
      <c r="K81"/>
      <c r="L81"/>
    </row>
    <row r="82" spans="1:12" ht="15.6" customHeight="1" x14ac:dyDescent="0.25">
      <c r="A82"/>
      <c r="B82"/>
      <c r="C82"/>
      <c r="D82"/>
      <c r="E82"/>
      <c r="F82"/>
      <c r="H82"/>
      <c r="I82"/>
      <c r="J82"/>
      <c r="K82"/>
      <c r="L82"/>
    </row>
    <row r="83" spans="1:12" ht="15.6" customHeight="1" x14ac:dyDescent="0.25">
      <c r="A83"/>
      <c r="B83"/>
      <c r="C83"/>
      <c r="D83"/>
      <c r="E83"/>
      <c r="F83"/>
      <c r="H83"/>
      <c r="I83"/>
      <c r="J83"/>
      <c r="K83"/>
      <c r="L83"/>
    </row>
    <row r="84" spans="1:12" ht="15.6" customHeight="1" x14ac:dyDescent="0.25">
      <c r="A84"/>
      <c r="B84"/>
      <c r="C84"/>
      <c r="D84"/>
      <c r="E84"/>
      <c r="F84"/>
      <c r="H84"/>
      <c r="I84"/>
      <c r="J84"/>
      <c r="K84"/>
      <c r="L84"/>
    </row>
    <row r="85" spans="1:12" ht="15.6" customHeight="1" x14ac:dyDescent="0.25">
      <c r="A85"/>
      <c r="B85"/>
      <c r="C85"/>
      <c r="D85"/>
      <c r="E85"/>
      <c r="F85"/>
      <c r="H85"/>
      <c r="I85"/>
      <c r="J85"/>
      <c r="K85"/>
      <c r="L85"/>
    </row>
    <row r="86" spans="1:12" ht="15.6" customHeight="1" x14ac:dyDescent="0.25">
      <c r="A86"/>
      <c r="B86"/>
      <c r="C86"/>
      <c r="D86"/>
      <c r="E86"/>
      <c r="F86"/>
      <c r="H86"/>
      <c r="I86"/>
      <c r="J86"/>
      <c r="K86"/>
      <c r="L86"/>
    </row>
    <row r="87" spans="1:12" ht="15.6" customHeight="1" x14ac:dyDescent="0.25">
      <c r="A87"/>
      <c r="B87"/>
      <c r="C87"/>
      <c r="D87"/>
      <c r="E87"/>
      <c r="F87"/>
      <c r="H87"/>
      <c r="I87"/>
      <c r="J87"/>
      <c r="K87"/>
      <c r="L87"/>
    </row>
    <row r="88" spans="1:12" ht="15.6" customHeight="1" x14ac:dyDescent="0.25">
      <c r="A88"/>
      <c r="B88"/>
      <c r="C88"/>
      <c r="D88"/>
      <c r="E88"/>
      <c r="F88"/>
      <c r="H88"/>
      <c r="I88"/>
      <c r="J88"/>
      <c r="K88"/>
      <c r="L88"/>
    </row>
    <row r="89" spans="1:12" ht="15.6" customHeight="1" x14ac:dyDescent="0.25">
      <c r="A89"/>
      <c r="B89"/>
      <c r="C89"/>
      <c r="D89"/>
      <c r="E89"/>
      <c r="F89"/>
      <c r="H89"/>
      <c r="I89"/>
      <c r="J89"/>
      <c r="K89"/>
      <c r="L89"/>
    </row>
    <row r="90" spans="1:12" ht="15.6" customHeight="1" x14ac:dyDescent="0.25">
      <c r="A90"/>
      <c r="B90"/>
      <c r="C90"/>
      <c r="D90"/>
      <c r="E90"/>
      <c r="F90"/>
      <c r="H90"/>
      <c r="I90"/>
      <c r="J90"/>
      <c r="K90"/>
      <c r="L90"/>
    </row>
    <row r="91" spans="1:12" ht="15.6" customHeight="1" x14ac:dyDescent="0.25">
      <c r="A91"/>
      <c r="B91"/>
      <c r="C91"/>
      <c r="D91"/>
      <c r="E91"/>
      <c r="F91"/>
      <c r="H91"/>
      <c r="I91"/>
      <c r="J91"/>
      <c r="K91"/>
      <c r="L91"/>
    </row>
    <row r="92" spans="1:12" ht="15.6" customHeight="1" x14ac:dyDescent="0.25">
      <c r="A92"/>
      <c r="B92"/>
      <c r="C92"/>
      <c r="D92"/>
      <c r="E92"/>
      <c r="F92"/>
      <c r="H92"/>
      <c r="I92"/>
      <c r="J92"/>
      <c r="K92"/>
      <c r="L92"/>
    </row>
    <row r="93" spans="1:12" ht="15.6" customHeight="1" x14ac:dyDescent="0.25">
      <c r="A93"/>
      <c r="B93"/>
      <c r="C93"/>
      <c r="D93"/>
      <c r="E93"/>
      <c r="F93"/>
      <c r="H93"/>
      <c r="I93"/>
      <c r="J93"/>
      <c r="K93"/>
      <c r="L93"/>
    </row>
    <row r="94" spans="1:12" ht="15.6" customHeight="1" x14ac:dyDescent="0.25">
      <c r="A94"/>
      <c r="B94"/>
      <c r="C94"/>
      <c r="D94"/>
      <c r="E94"/>
      <c r="F94"/>
      <c r="H94"/>
      <c r="I94"/>
      <c r="J94"/>
      <c r="K94"/>
      <c r="L94"/>
    </row>
    <row r="95" spans="1:12" ht="15.6" customHeight="1" x14ac:dyDescent="0.25">
      <c r="A95"/>
      <c r="B95"/>
      <c r="C95"/>
      <c r="D95"/>
      <c r="E95"/>
      <c r="F95"/>
      <c r="H95"/>
      <c r="I95"/>
      <c r="J95"/>
      <c r="K95"/>
      <c r="L95"/>
    </row>
    <row r="96" spans="1:12" ht="15.6" customHeight="1" x14ac:dyDescent="0.25">
      <c r="A96"/>
      <c r="B96"/>
      <c r="C96"/>
      <c r="D96"/>
      <c r="E96"/>
      <c r="F96"/>
      <c r="H96"/>
      <c r="I96"/>
      <c r="J96"/>
      <c r="K96"/>
      <c r="L96"/>
    </row>
    <row r="97" spans="1:12" ht="15.6" customHeight="1" x14ac:dyDescent="0.25">
      <c r="A97"/>
      <c r="B97"/>
      <c r="C97"/>
      <c r="D97"/>
      <c r="E97"/>
      <c r="F97"/>
      <c r="H97"/>
      <c r="I97"/>
      <c r="J97"/>
      <c r="K97"/>
      <c r="L97"/>
    </row>
    <row r="98" spans="1:12" ht="15.6" customHeight="1" x14ac:dyDescent="0.25">
      <c r="A98"/>
      <c r="B98"/>
      <c r="C98"/>
      <c r="D98"/>
      <c r="E98"/>
      <c r="F98"/>
      <c r="K98"/>
    </row>
    <row r="99" spans="1:12" ht="15.6" customHeight="1" x14ac:dyDescent="0.25">
      <c r="A99"/>
      <c r="B99"/>
      <c r="C99"/>
      <c r="D99"/>
      <c r="E99"/>
      <c r="F99"/>
      <c r="K99"/>
    </row>
    <row r="100" spans="1:12" ht="15.6" customHeight="1" x14ac:dyDescent="0.25">
      <c r="A100"/>
      <c r="B100"/>
      <c r="C100"/>
      <c r="D100"/>
      <c r="E100"/>
      <c r="F100"/>
      <c r="H100" s="61"/>
      <c r="I100"/>
      <c r="J100"/>
      <c r="K100"/>
    </row>
    <row r="101" spans="1:12" ht="15.6" customHeight="1" x14ac:dyDescent="0.25">
      <c r="A101"/>
      <c r="B101"/>
      <c r="C101"/>
      <c r="D101"/>
      <c r="E101"/>
      <c r="F101"/>
      <c r="H101"/>
      <c r="I101"/>
      <c r="J101"/>
      <c r="K101"/>
    </row>
    <row r="102" spans="1:12" ht="15.6" customHeight="1" x14ac:dyDescent="0.25">
      <c r="A102"/>
      <c r="B102"/>
      <c r="C102"/>
      <c r="D102"/>
      <c r="E102"/>
      <c r="F102"/>
      <c r="H102"/>
      <c r="I102"/>
      <c r="J102"/>
      <c r="K102"/>
    </row>
    <row r="103" spans="1:12" ht="15.6" customHeight="1" x14ac:dyDescent="0.25">
      <c r="A103"/>
      <c r="B103"/>
      <c r="C103"/>
      <c r="D103"/>
      <c r="E103"/>
      <c r="F103"/>
      <c r="H103"/>
      <c r="I103"/>
      <c r="J103"/>
      <c r="K103"/>
    </row>
    <row r="104" spans="1:12" ht="15.6" customHeight="1" x14ac:dyDescent="0.25">
      <c r="A104"/>
      <c r="B104"/>
      <c r="C104"/>
      <c r="D104"/>
      <c r="E104"/>
      <c r="F104"/>
      <c r="H104"/>
      <c r="I104" s="62"/>
      <c r="J104" s="62"/>
      <c r="K104" s="62"/>
    </row>
    <row r="105" spans="1:12" ht="15.6" customHeight="1" x14ac:dyDescent="0.25">
      <c r="A105"/>
      <c r="B105"/>
      <c r="C105"/>
      <c r="D105"/>
      <c r="E105"/>
      <c r="F105"/>
      <c r="H105"/>
      <c r="I105" s="62"/>
      <c r="J105" s="62"/>
      <c r="K105" s="62"/>
    </row>
    <row r="106" spans="1:12" ht="15.6" customHeight="1" x14ac:dyDescent="0.25">
      <c r="D106"/>
      <c r="E106"/>
      <c r="F106"/>
      <c r="H106"/>
      <c r="I106" s="62"/>
      <c r="J106" s="62"/>
      <c r="K106" s="62"/>
    </row>
    <row r="107" spans="1:12" ht="15.6" customHeight="1" x14ac:dyDescent="0.25">
      <c r="D107"/>
      <c r="E107"/>
      <c r="F107"/>
      <c r="H107"/>
      <c r="I107"/>
      <c r="J107"/>
      <c r="K107"/>
    </row>
    <row r="108" spans="1:12" ht="15.6" customHeight="1" x14ac:dyDescent="0.25">
      <c r="A108" s="71"/>
      <c r="B108"/>
      <c r="C108"/>
      <c r="D108"/>
      <c r="E108"/>
      <c r="F108"/>
      <c r="H108"/>
      <c r="I108"/>
      <c r="J108"/>
      <c r="K108"/>
    </row>
    <row r="109" spans="1:12" ht="15.6" customHeight="1" x14ac:dyDescent="0.25">
      <c r="A109"/>
      <c r="B109"/>
      <c r="C109"/>
      <c r="D109"/>
      <c r="E109"/>
      <c r="F109"/>
      <c r="H109"/>
      <c r="I109"/>
      <c r="J109"/>
      <c r="K109"/>
    </row>
    <row r="110" spans="1:12" ht="15.6" customHeight="1" x14ac:dyDescent="0.25">
      <c r="A110"/>
      <c r="B110"/>
      <c r="C110"/>
      <c r="D110"/>
      <c r="E110"/>
      <c r="F110"/>
      <c r="H110"/>
      <c r="I110"/>
      <c r="J110"/>
      <c r="K110"/>
    </row>
    <row r="111" spans="1:12" ht="15.6" customHeight="1" x14ac:dyDescent="0.25">
      <c r="A111"/>
      <c r="B111"/>
      <c r="C111"/>
      <c r="D111"/>
      <c r="E111"/>
      <c r="F111"/>
      <c r="H111"/>
      <c r="I111"/>
      <c r="J111"/>
      <c r="K111"/>
    </row>
    <row r="112" spans="1:12" ht="15.6" customHeight="1" x14ac:dyDescent="0.25">
      <c r="A112"/>
      <c r="B112"/>
      <c r="C112"/>
      <c r="D112"/>
      <c r="E112"/>
      <c r="F112"/>
    </row>
    <row r="113" spans="1:11" ht="15.6" customHeight="1" x14ac:dyDescent="0.25">
      <c r="A113"/>
      <c r="B113"/>
      <c r="C113"/>
      <c r="D113"/>
      <c r="E113"/>
      <c r="F113"/>
    </row>
    <row r="114" spans="1:11" ht="15.6" customHeight="1" x14ac:dyDescent="0.25">
      <c r="A114"/>
      <c r="B114"/>
      <c r="C114"/>
      <c r="D114"/>
      <c r="E114"/>
      <c r="F114"/>
      <c r="H114" s="61"/>
      <c r="I114"/>
      <c r="J114"/>
      <c r="K114"/>
    </row>
    <row r="115" spans="1:11" ht="15.6" customHeight="1" x14ac:dyDescent="0.25">
      <c r="A115"/>
      <c r="B115"/>
      <c r="C115"/>
      <c r="D115"/>
      <c r="E115"/>
      <c r="F115"/>
      <c r="H115"/>
      <c r="I115"/>
      <c r="J115"/>
      <c r="K115"/>
    </row>
    <row r="116" spans="1:11" ht="15.6" customHeight="1" x14ac:dyDescent="0.25">
      <c r="A116"/>
      <c r="B116"/>
      <c r="C116"/>
      <c r="D116"/>
      <c r="E116"/>
      <c r="F116"/>
      <c r="H116"/>
      <c r="I116"/>
      <c r="J116"/>
      <c r="K116"/>
    </row>
    <row r="117" spans="1:11" ht="15.6" customHeight="1" x14ac:dyDescent="0.25">
      <c r="A117"/>
      <c r="B117"/>
      <c r="C117"/>
      <c r="D117"/>
      <c r="E117"/>
      <c r="F117"/>
      <c r="H117"/>
      <c r="I117"/>
      <c r="J117" s="62"/>
      <c r="K117" s="62"/>
    </row>
    <row r="118" spans="1:11" ht="15.6" customHeight="1" x14ac:dyDescent="0.25">
      <c r="A118"/>
      <c r="B118"/>
      <c r="C118"/>
      <c r="D118"/>
      <c r="E118"/>
      <c r="F118"/>
      <c r="H118"/>
      <c r="I118"/>
      <c r="J118" s="62"/>
      <c r="K118" s="62"/>
    </row>
    <row r="119" spans="1:11" ht="15.6" customHeight="1" x14ac:dyDescent="0.25">
      <c r="A119"/>
      <c r="B119"/>
      <c r="C119"/>
      <c r="D119"/>
      <c r="E119"/>
      <c r="F119"/>
      <c r="H119"/>
      <c r="I119"/>
      <c r="J119" s="62"/>
      <c r="K119" s="62"/>
    </row>
    <row r="120" spans="1:11" ht="15.6" customHeight="1" x14ac:dyDescent="0.25">
      <c r="A120"/>
      <c r="B120"/>
      <c r="C120"/>
      <c r="D120"/>
      <c r="E120"/>
      <c r="F120"/>
      <c r="H120"/>
      <c r="I120"/>
      <c r="J120"/>
      <c r="K120"/>
    </row>
    <row r="121" spans="1:11" ht="15.6" customHeight="1" x14ac:dyDescent="0.25">
      <c r="A121"/>
      <c r="B121"/>
      <c r="C121"/>
      <c r="D121"/>
      <c r="E121"/>
      <c r="F121"/>
      <c r="G121"/>
      <c r="H121"/>
      <c r="I121"/>
      <c r="J121"/>
      <c r="K121"/>
    </row>
    <row r="122" spans="1:11" ht="15.6" customHeight="1" x14ac:dyDescent="0.25">
      <c r="A122"/>
      <c r="B122"/>
      <c r="C122"/>
      <c r="D122"/>
      <c r="E122"/>
      <c r="F122"/>
      <c r="G122"/>
      <c r="H122"/>
      <c r="I122"/>
      <c r="J122"/>
      <c r="K122"/>
    </row>
    <row r="123" spans="1:11" ht="15.6" customHeight="1" x14ac:dyDescent="0.25">
      <c r="A123"/>
      <c r="B123"/>
      <c r="C123"/>
      <c r="D123"/>
      <c r="E123"/>
      <c r="F123"/>
      <c r="G123"/>
      <c r="H123"/>
      <c r="I123" s="62"/>
      <c r="J123" s="62"/>
    </row>
    <row r="124" spans="1:11" ht="15.6" customHeight="1" x14ac:dyDescent="0.25">
      <c r="A124"/>
      <c r="B124" s="62"/>
      <c r="C124" s="62"/>
      <c r="D124"/>
      <c r="E124"/>
      <c r="F124"/>
      <c r="G124"/>
      <c r="H124"/>
      <c r="I124" s="62"/>
      <c r="J124" s="62"/>
    </row>
    <row r="125" spans="1:11" ht="15.6" customHeight="1" x14ac:dyDescent="0.25">
      <c r="A125"/>
      <c r="B125"/>
      <c r="C125"/>
      <c r="D125"/>
      <c r="F125"/>
      <c r="G125"/>
      <c r="H125"/>
      <c r="I125"/>
      <c r="J125"/>
    </row>
    <row r="126" spans="1:11" ht="15.6" customHeight="1" x14ac:dyDescent="0.25">
      <c r="A126"/>
      <c r="B126"/>
      <c r="C126"/>
      <c r="D126"/>
      <c r="F126"/>
      <c r="G126"/>
      <c r="H126"/>
      <c r="I126"/>
      <c r="J126"/>
    </row>
    <row r="127" spans="1:11" ht="15.6" customHeight="1" x14ac:dyDescent="0.25">
      <c r="A127"/>
      <c r="B127"/>
      <c r="C127"/>
      <c r="D127"/>
      <c r="F127"/>
      <c r="G127"/>
      <c r="H127"/>
      <c r="I127"/>
      <c r="J127"/>
    </row>
    <row r="128" spans="1:11" ht="15.6" customHeight="1" x14ac:dyDescent="0.25">
      <c r="A128"/>
      <c r="B128" s="62"/>
      <c r="C128" s="62"/>
      <c r="D128"/>
      <c r="F128"/>
      <c r="G128"/>
      <c r="H128"/>
      <c r="I128"/>
      <c r="J128"/>
    </row>
    <row r="129" spans="1:10" ht="15.6" customHeight="1" x14ac:dyDescent="0.25">
      <c r="A129"/>
      <c r="B129" s="62"/>
      <c r="C129" s="62"/>
      <c r="D129"/>
      <c r="F129"/>
      <c r="G129"/>
      <c r="H129"/>
      <c r="I129"/>
      <c r="J129"/>
    </row>
    <row r="130" spans="1:10" ht="15.6" customHeight="1" x14ac:dyDescent="0.25">
      <c r="A130"/>
      <c r="B130" s="62"/>
      <c r="C130" s="62"/>
      <c r="D130"/>
      <c r="F130"/>
    </row>
    <row r="131" spans="1:10" ht="15.6" customHeight="1" x14ac:dyDescent="0.25">
      <c r="A131"/>
      <c r="B131"/>
      <c r="C131"/>
      <c r="D131"/>
      <c r="F131"/>
    </row>
    <row r="132" spans="1:10" ht="15.6" customHeight="1" x14ac:dyDescent="0.25">
      <c r="A132"/>
      <c r="B132" s="62"/>
      <c r="C132" s="62"/>
      <c r="D132"/>
      <c r="F132"/>
    </row>
    <row r="133" spans="1:10" ht="15.6" customHeight="1" x14ac:dyDescent="0.25">
      <c r="A133"/>
      <c r="B133" s="62"/>
      <c r="C133" s="62"/>
      <c r="D133"/>
      <c r="F133"/>
    </row>
    <row r="134" spans="1:10" ht="15.6" customHeight="1" x14ac:dyDescent="0.25">
      <c r="A134"/>
      <c r="B134" s="62"/>
      <c r="C134" s="62"/>
      <c r="D134"/>
      <c r="F134"/>
    </row>
    <row r="135" spans="1:10" ht="15.6" customHeight="1" x14ac:dyDescent="0.25">
      <c r="A135"/>
      <c r="B135"/>
      <c r="C135"/>
      <c r="D135"/>
      <c r="F135"/>
    </row>
    <row r="136" spans="1:10" ht="15.6" customHeight="1" x14ac:dyDescent="0.25">
      <c r="A136"/>
      <c r="B136" s="62"/>
      <c r="C136" s="62"/>
      <c r="D136"/>
      <c r="F136"/>
    </row>
    <row r="137" spans="1:10" ht="15.6" customHeight="1" x14ac:dyDescent="0.25">
      <c r="A137"/>
      <c r="B137" s="62"/>
      <c r="C137" s="62"/>
      <c r="D137"/>
      <c r="F137"/>
    </row>
  </sheetData>
  <mergeCells count="2">
    <mergeCell ref="G51:G52"/>
    <mergeCell ref="A4:G47"/>
  </mergeCells>
  <phoneticPr fontId="0" type="noConversion"/>
  <hyperlinks>
    <hyperlink ref="A2" location="Innhold!A8" display="Tilbake til innholdsfortegnelsen" xr:uid="{00000000-0004-0000-0200-000000000000}"/>
  </hyperlinks>
  <pageMargins left="0.78740157480314965" right="0.59055118110236227" top="0.98425196850393704" bottom="0.19685039370078741" header="3.937007874015748E-2" footer="3.937007874015748E-2"/>
  <pageSetup paperSize="9" scale="9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242"/>
  <sheetViews>
    <sheetView showGridLines="0" showRowColHeaders="0" zoomScale="70" zoomScaleNormal="70" workbookViewId="0">
      <selection activeCell="F4" sqref="F4"/>
    </sheetView>
  </sheetViews>
  <sheetFormatPr defaultColWidth="11.44140625" defaultRowHeight="13.2" x14ac:dyDescent="0.25"/>
  <cols>
    <col min="1" max="1" width="26.44140625" style="1" customWidth="1"/>
    <col min="2" max="2" width="8.21875" style="1" customWidth="1"/>
    <col min="3" max="4" width="10.44140625" style="1" customWidth="1"/>
    <col min="5" max="5" width="9.77734375" style="1" customWidth="1"/>
    <col min="6" max="6" width="1.5546875" style="1" customWidth="1"/>
    <col min="7" max="7" width="13.33203125" style="1" bestFit="1" customWidth="1"/>
    <col min="8" max="8" width="8.77734375" style="1" customWidth="1"/>
    <col min="9" max="21" width="11.44140625" style="1" customWidth="1"/>
    <col min="22" max="22" width="15.44140625" style="1" customWidth="1"/>
    <col min="23" max="16384" width="11.44140625" style="1"/>
  </cols>
  <sheetData>
    <row r="1" spans="1:36" ht="5.25" customHeight="1" x14ac:dyDescent="0.25"/>
    <row r="2" spans="1:36" x14ac:dyDescent="0.25">
      <c r="A2" s="133" t="s">
        <v>0</v>
      </c>
      <c r="B2" s="2"/>
      <c r="C2" s="2"/>
      <c r="D2" s="2"/>
      <c r="E2" s="2"/>
      <c r="F2" s="2"/>
      <c r="G2" s="2"/>
    </row>
    <row r="3" spans="1:36" ht="6" customHeight="1" x14ac:dyDescent="0.25">
      <c r="A3" s="134"/>
      <c r="B3" s="2"/>
      <c r="C3" s="2"/>
      <c r="D3" s="2"/>
      <c r="E3" s="2"/>
      <c r="F3" s="2"/>
      <c r="G3" s="2"/>
    </row>
    <row r="4" spans="1:36" ht="12.75" customHeight="1" x14ac:dyDescent="0.25">
      <c r="A4" s="163" t="s">
        <v>90</v>
      </c>
      <c r="B4" s="2"/>
      <c r="C4" s="2"/>
      <c r="D4" s="2"/>
      <c r="E4" s="2"/>
      <c r="F4" s="2"/>
      <c r="G4" s="2"/>
    </row>
    <row r="5" spans="1:36" ht="12.75" customHeight="1" x14ac:dyDescent="0.25">
      <c r="A5" s="163"/>
      <c r="B5" s="2"/>
      <c r="C5" s="2"/>
      <c r="D5" s="2"/>
      <c r="E5" s="2"/>
      <c r="F5" s="2"/>
      <c r="G5" s="2"/>
    </row>
    <row r="6" spans="1:36" ht="15.6" x14ac:dyDescent="0.3">
      <c r="A6" s="4" t="str">
        <f>"Figur 1. Antall meldte skader etter bransjer "&amp;'Tab3'!H63</f>
        <v xml:space="preserve">Figur 1. Antall meldte skader etter bransjer </v>
      </c>
      <c r="B6" s="2"/>
      <c r="C6" s="2"/>
      <c r="D6" s="2"/>
      <c r="E6" s="2"/>
      <c r="F6" s="2"/>
      <c r="G6" s="2"/>
      <c r="I6" s="4" t="str">
        <f>"Figur 3. Anslått erstatning etter bransje, pr. "&amp;'Tab3'!H63</f>
        <v xml:space="preserve">Figur 3. Anslått erstatning etter bransje, pr. </v>
      </c>
      <c r="P6" s="4" t="s">
        <v>182</v>
      </c>
      <c r="W6" s="4" t="str">
        <f>"Figur 7. Antall meldte skader i de Brann-kombinerte bransjer etter skadetype "&amp;'Tab3'!H63</f>
        <v xml:space="preserve">Figur 7. Antall meldte skader i de Brann-kombinerte bransjer etter skadetype </v>
      </c>
      <c r="X6" s="4"/>
      <c r="AD6" s="4" t="str">
        <f>"Figur 9. Brannskader pr. kvartal"</f>
        <v>Figur 9. Brannskader pr. kvartal</v>
      </c>
    </row>
    <row r="7" spans="1:36" ht="15.6" x14ac:dyDescent="0.3">
      <c r="A7" s="134"/>
      <c r="B7" s="2"/>
      <c r="C7" s="2"/>
      <c r="D7" s="2"/>
      <c r="E7" s="2"/>
      <c r="F7" s="2"/>
      <c r="G7" s="2"/>
      <c r="V7" s="81"/>
      <c r="AJ7" s="81"/>
    </row>
    <row r="8" spans="1:36" x14ac:dyDescent="0.25">
      <c r="A8" s="134"/>
      <c r="B8" s="2"/>
      <c r="C8" s="2"/>
      <c r="D8" s="2"/>
      <c r="E8" s="2"/>
      <c r="F8" s="2"/>
      <c r="G8" s="2"/>
    </row>
    <row r="9" spans="1:36" x14ac:dyDescent="0.25">
      <c r="A9" s="134"/>
      <c r="B9" s="2"/>
      <c r="C9" s="2"/>
      <c r="D9" s="2"/>
      <c r="E9" s="2"/>
      <c r="F9" s="2"/>
      <c r="G9" s="2"/>
    </row>
    <row r="10" spans="1:36" x14ac:dyDescent="0.25">
      <c r="A10" s="134"/>
      <c r="B10" s="2"/>
      <c r="C10" s="2"/>
      <c r="D10" s="2"/>
      <c r="E10" s="2"/>
      <c r="F10" s="2"/>
      <c r="G10" s="2"/>
    </row>
    <row r="11" spans="1:36" x14ac:dyDescent="0.25">
      <c r="A11" s="134"/>
      <c r="B11" s="2"/>
      <c r="C11" s="2"/>
      <c r="D11" s="2"/>
      <c r="E11" s="2"/>
      <c r="F11" s="2"/>
      <c r="G11" s="2"/>
    </row>
    <row r="12" spans="1:36" x14ac:dyDescent="0.25">
      <c r="A12" s="134"/>
      <c r="B12" s="2"/>
      <c r="C12" s="2"/>
      <c r="D12" s="2"/>
      <c r="E12" s="2"/>
      <c r="F12" s="2"/>
      <c r="G12" s="2"/>
    </row>
    <row r="13" spans="1:36" x14ac:dyDescent="0.25">
      <c r="A13" s="134"/>
      <c r="B13" s="2"/>
      <c r="C13" s="2"/>
      <c r="D13" s="2"/>
      <c r="E13" s="2"/>
      <c r="F13" s="2"/>
      <c r="G13" s="2"/>
    </row>
    <row r="14" spans="1:36" x14ac:dyDescent="0.25">
      <c r="A14" s="134"/>
      <c r="B14" s="2"/>
      <c r="C14" s="2"/>
      <c r="D14" s="2"/>
      <c r="E14" s="2"/>
      <c r="F14" s="2"/>
      <c r="G14" s="2"/>
    </row>
    <row r="15" spans="1:36" x14ac:dyDescent="0.25">
      <c r="A15" s="134"/>
      <c r="B15" s="2"/>
      <c r="C15" s="2"/>
      <c r="D15" s="2"/>
      <c r="E15" s="2"/>
      <c r="F15" s="2"/>
      <c r="G15" s="2"/>
    </row>
    <row r="16" spans="1:36" x14ac:dyDescent="0.25">
      <c r="A16" s="134"/>
      <c r="B16" s="2"/>
      <c r="C16" s="2"/>
      <c r="D16" s="2"/>
      <c r="E16" s="2"/>
      <c r="F16" s="2"/>
      <c r="G16" s="2"/>
    </row>
    <row r="17" spans="1:30" x14ac:dyDescent="0.25">
      <c r="A17" s="134"/>
      <c r="B17" s="2"/>
      <c r="C17" s="2"/>
      <c r="D17" s="2"/>
      <c r="E17" s="2"/>
      <c r="F17" s="2"/>
      <c r="G17" s="2"/>
    </row>
    <row r="18" spans="1:30" x14ac:dyDescent="0.25">
      <c r="A18" s="134"/>
      <c r="B18" s="2"/>
      <c r="C18" s="2"/>
      <c r="D18" s="2"/>
      <c r="E18" s="2"/>
      <c r="F18" s="2"/>
      <c r="G18" s="2"/>
    </row>
    <row r="19" spans="1:30" x14ac:dyDescent="0.25">
      <c r="A19" s="134"/>
      <c r="B19" s="2"/>
      <c r="C19" s="2"/>
      <c r="D19" s="2"/>
      <c r="E19" s="2"/>
      <c r="F19" s="2"/>
      <c r="G19" s="2"/>
    </row>
    <row r="20" spans="1:30" x14ac:dyDescent="0.25">
      <c r="A20" s="134"/>
      <c r="B20" s="2"/>
      <c r="C20" s="2"/>
      <c r="D20" s="2"/>
      <c r="E20" s="2"/>
      <c r="F20" s="2"/>
      <c r="G20" s="2"/>
    </row>
    <row r="21" spans="1:30" x14ac:dyDescent="0.25">
      <c r="A21" s="134"/>
      <c r="B21" s="2"/>
      <c r="C21" s="2"/>
      <c r="D21" s="2"/>
      <c r="E21" s="2"/>
      <c r="F21" s="2"/>
      <c r="G21" s="2"/>
    </row>
    <row r="22" spans="1:30" x14ac:dyDescent="0.25">
      <c r="A22" s="134"/>
      <c r="B22" s="2"/>
      <c r="C22" s="2"/>
      <c r="D22" s="2"/>
      <c r="E22" s="2"/>
      <c r="F22" s="2"/>
      <c r="G22" s="2"/>
    </row>
    <row r="23" spans="1:30" x14ac:dyDescent="0.25">
      <c r="A23" s="134"/>
      <c r="B23" s="2"/>
      <c r="C23" s="2"/>
      <c r="D23" s="2"/>
      <c r="E23" s="2"/>
      <c r="F23" s="2"/>
      <c r="G23" s="2"/>
    </row>
    <row r="24" spans="1:30" x14ac:dyDescent="0.25">
      <c r="A24" s="134"/>
      <c r="B24" s="2"/>
      <c r="C24" s="2"/>
      <c r="D24" s="2"/>
      <c r="E24" s="2"/>
      <c r="F24" s="2"/>
      <c r="G24" s="2"/>
    </row>
    <row r="25" spans="1:30" x14ac:dyDescent="0.25">
      <c r="A25" s="134"/>
      <c r="B25" s="2"/>
      <c r="C25" s="2"/>
      <c r="D25" s="2"/>
      <c r="E25" s="2"/>
      <c r="F25" s="2"/>
      <c r="G25" s="2"/>
    </row>
    <row r="26" spans="1:30" x14ac:dyDescent="0.25">
      <c r="A26" s="134"/>
      <c r="B26" s="2"/>
      <c r="C26" s="2"/>
      <c r="D26" s="2"/>
      <c r="E26" s="2"/>
      <c r="F26" s="2"/>
      <c r="G26" s="2"/>
    </row>
    <row r="27" spans="1:30" x14ac:dyDescent="0.25">
      <c r="A27" s="134"/>
      <c r="B27" s="2"/>
      <c r="C27" s="2"/>
      <c r="D27" s="2"/>
      <c r="E27" s="2"/>
      <c r="F27" s="2"/>
      <c r="G27" s="2"/>
    </row>
    <row r="28" spans="1:30" x14ac:dyDescent="0.25">
      <c r="A28" s="134"/>
      <c r="B28" s="2"/>
      <c r="C28" s="2"/>
      <c r="D28" s="2"/>
      <c r="E28" s="2"/>
      <c r="F28" s="2"/>
      <c r="G28" s="2"/>
    </row>
    <row r="29" spans="1:30" x14ac:dyDescent="0.25">
      <c r="A29" s="134"/>
      <c r="B29" s="2"/>
      <c r="C29" s="2"/>
      <c r="D29" s="2"/>
      <c r="E29" s="2"/>
      <c r="F29" s="2"/>
      <c r="G29" s="2"/>
    </row>
    <row r="30" spans="1:30" x14ac:dyDescent="0.25">
      <c r="A30" s="134"/>
      <c r="B30" s="2"/>
      <c r="C30" s="2"/>
      <c r="D30" s="2"/>
      <c r="E30" s="2"/>
      <c r="F30" s="2"/>
      <c r="G30" s="2"/>
    </row>
    <row r="31" spans="1:30" x14ac:dyDescent="0.25">
      <c r="A31" s="134"/>
      <c r="B31" s="2"/>
      <c r="C31" s="2"/>
      <c r="D31" s="2"/>
      <c r="E31" s="2"/>
      <c r="F31" s="2"/>
      <c r="G31" s="2"/>
    </row>
    <row r="32" spans="1:30" ht="15.6" x14ac:dyDescent="0.3">
      <c r="A32" s="4" t="str">
        <f>"Figur 2. Antall meldte skader etter bransjer "&amp;'Tab3'!H63</f>
        <v xml:space="preserve">Figur 2. Antall meldte skader etter bransjer </v>
      </c>
      <c r="B32" s="2"/>
      <c r="C32" s="2"/>
      <c r="D32" s="2"/>
      <c r="E32" s="2"/>
      <c r="F32" s="2"/>
      <c r="G32" s="2"/>
      <c r="I32" s="4" t="str">
        <f>"Figur 4. Vannskader pr. kvartal"</f>
        <v>Figur 4. Vannskader pr. kvartal</v>
      </c>
      <c r="P32" s="4" t="str">
        <f>"Figur 6. Anslått erstatning etter skadetype, motorvogn "&amp;'Tab3'!H63&amp;" "&amp;'Tab3'!E6</f>
        <v>Figur 6. Anslått erstatning etter skadetype, motorvogn  2024</v>
      </c>
      <c r="W32" s="4" t="str">
        <f>"Figur 8. Anslått erstatning i de Brann-kombinerte bransjer etter skadetype "&amp;'Tab3'!H63</f>
        <v xml:space="preserve">Figur 8. Anslått erstatning i de Brann-kombinerte bransjer etter skadetype </v>
      </c>
      <c r="AD32" s="4" t="str">
        <f>"Figur 10. Innbrudd, tyverier og ran pr. kvartal"</f>
        <v>Figur 10. Innbrudd, tyverier og ran pr. kvartal</v>
      </c>
    </row>
    <row r="33" spans="1:8" x14ac:dyDescent="0.25">
      <c r="A33" s="134"/>
      <c r="B33" s="2"/>
      <c r="C33" s="2"/>
      <c r="D33" s="2"/>
      <c r="E33" s="2"/>
      <c r="F33" s="2"/>
      <c r="G33" s="2"/>
    </row>
    <row r="34" spans="1:8" x14ac:dyDescent="0.25">
      <c r="A34" s="134"/>
      <c r="B34" s="2"/>
      <c r="C34" s="2"/>
      <c r="D34" s="2"/>
      <c r="E34" s="2"/>
      <c r="F34" s="2"/>
      <c r="G34" s="2"/>
    </row>
    <row r="35" spans="1:8" x14ac:dyDescent="0.25">
      <c r="A35" s="134"/>
      <c r="B35" s="2"/>
      <c r="C35" s="2"/>
      <c r="D35" s="2"/>
      <c r="E35" s="2"/>
      <c r="F35" s="2"/>
      <c r="G35" s="2"/>
    </row>
    <row r="36" spans="1:8" x14ac:dyDescent="0.25">
      <c r="A36" s="134"/>
      <c r="B36" s="2"/>
      <c r="C36" s="2"/>
      <c r="D36" s="2"/>
      <c r="E36" s="2"/>
      <c r="F36" s="2"/>
      <c r="G36" s="2"/>
    </row>
    <row r="37" spans="1:8" x14ac:dyDescent="0.25">
      <c r="A37" s="46"/>
      <c r="B37" s="47"/>
      <c r="C37" s="48"/>
      <c r="D37" s="48"/>
      <c r="E37" s="48"/>
      <c r="F37" s="48"/>
      <c r="G37" s="49"/>
      <c r="H37" s="49"/>
    </row>
    <row r="38" spans="1:8" x14ac:dyDescent="0.25">
      <c r="A38" s="46"/>
      <c r="B38" s="47"/>
      <c r="C38" s="48"/>
      <c r="D38" s="48"/>
      <c r="E38" s="48"/>
      <c r="F38" s="48"/>
      <c r="G38" s="49"/>
      <c r="H38" s="49"/>
    </row>
    <row r="39" spans="1:8" x14ac:dyDescent="0.25">
      <c r="A39" s="46"/>
      <c r="B39" s="47"/>
      <c r="C39" s="48"/>
      <c r="D39" s="48"/>
      <c r="E39" s="48"/>
      <c r="F39" s="48"/>
      <c r="G39" s="49"/>
      <c r="H39" s="49"/>
    </row>
    <row r="40" spans="1:8" x14ac:dyDescent="0.25">
      <c r="A40" s="46"/>
      <c r="B40" s="47"/>
      <c r="C40" s="48"/>
      <c r="D40" s="48"/>
      <c r="E40" s="48"/>
      <c r="F40" s="48"/>
      <c r="G40" s="49"/>
      <c r="H40" s="49"/>
    </row>
    <row r="41" spans="1:8" x14ac:dyDescent="0.25">
      <c r="A41" s="46"/>
      <c r="B41" s="47"/>
      <c r="C41" s="48"/>
      <c r="D41" s="48"/>
      <c r="E41" s="48"/>
      <c r="F41" s="48"/>
      <c r="G41" s="49"/>
      <c r="H41" s="49"/>
    </row>
    <row r="42" spans="1:8" x14ac:dyDescent="0.25">
      <c r="A42" s="46"/>
      <c r="B42" s="47"/>
      <c r="C42" s="48"/>
      <c r="D42" s="48"/>
      <c r="E42" s="48"/>
      <c r="F42" s="48"/>
      <c r="G42" s="49"/>
      <c r="H42" s="49"/>
    </row>
    <row r="43" spans="1:8" x14ac:dyDescent="0.25">
      <c r="A43" s="46"/>
      <c r="B43" s="47"/>
      <c r="C43" s="48"/>
      <c r="D43" s="48"/>
      <c r="E43" s="48"/>
      <c r="F43" s="48"/>
      <c r="G43" s="49"/>
      <c r="H43" s="49"/>
    </row>
    <row r="44" spans="1:8" x14ac:dyDescent="0.25">
      <c r="A44" s="46"/>
      <c r="B44" s="47"/>
      <c r="C44" s="48"/>
      <c r="D44" s="48"/>
      <c r="E44" s="48"/>
      <c r="F44" s="48"/>
      <c r="G44" s="49"/>
      <c r="H44" s="49"/>
    </row>
    <row r="45" spans="1:8" x14ac:dyDescent="0.25">
      <c r="A45" s="46"/>
      <c r="B45" s="47"/>
      <c r="C45" s="48"/>
      <c r="D45" s="48"/>
      <c r="E45" s="48"/>
      <c r="F45" s="48"/>
      <c r="G45" s="49"/>
      <c r="H45" s="49"/>
    </row>
    <row r="46" spans="1:8" x14ac:dyDescent="0.25">
      <c r="A46" s="46"/>
      <c r="B46" s="47"/>
      <c r="C46" s="48"/>
      <c r="D46" s="48"/>
      <c r="E46" s="48"/>
      <c r="F46" s="48"/>
      <c r="G46" s="49"/>
      <c r="H46" s="49"/>
    </row>
    <row r="47" spans="1:8" x14ac:dyDescent="0.25">
      <c r="A47" s="46"/>
      <c r="B47" s="47"/>
      <c r="C47" s="48"/>
      <c r="D47" s="48"/>
      <c r="E47" s="48"/>
      <c r="F47" s="48"/>
      <c r="G47" s="49"/>
      <c r="H47" s="49"/>
    </row>
    <row r="48" spans="1:8" x14ac:dyDescent="0.25">
      <c r="A48" s="46"/>
      <c r="B48" s="47"/>
      <c r="C48" s="48"/>
      <c r="D48" s="48"/>
      <c r="E48" s="48"/>
      <c r="F48" s="48"/>
      <c r="G48" s="49"/>
      <c r="H48" s="49"/>
    </row>
    <row r="49" spans="1:36" x14ac:dyDescent="0.25">
      <c r="A49" s="46"/>
      <c r="B49" s="47"/>
      <c r="C49" s="48"/>
      <c r="D49" s="48"/>
      <c r="E49" s="89"/>
      <c r="F49" s="48"/>
      <c r="G49" s="49"/>
      <c r="H49" s="49"/>
    </row>
    <row r="50" spans="1:36" x14ac:dyDescent="0.25">
      <c r="A50" s="46"/>
      <c r="B50" s="47"/>
      <c r="C50" s="48"/>
      <c r="D50" s="48"/>
      <c r="E50" s="48"/>
      <c r="F50" s="48"/>
      <c r="G50" s="49"/>
      <c r="H50" s="49"/>
    </row>
    <row r="51" spans="1:36" x14ac:dyDescent="0.25">
      <c r="A51" s="46"/>
      <c r="B51" s="47"/>
      <c r="C51" s="48"/>
      <c r="D51" s="48"/>
      <c r="E51" s="48"/>
      <c r="F51" s="48"/>
      <c r="G51" s="49"/>
      <c r="H51" s="49"/>
    </row>
    <row r="52" spans="1:36" x14ac:dyDescent="0.25">
      <c r="A52" s="46"/>
      <c r="B52" s="47"/>
      <c r="C52" s="48"/>
      <c r="D52" s="48"/>
      <c r="E52" s="48"/>
      <c r="F52" s="48"/>
      <c r="G52" s="49"/>
      <c r="H52" s="49"/>
    </row>
    <row r="53" spans="1:36" x14ac:dyDescent="0.25">
      <c r="A53" s="46"/>
      <c r="B53" s="47"/>
      <c r="C53" s="48"/>
      <c r="D53" s="48"/>
      <c r="E53" s="48"/>
      <c r="F53" s="48"/>
      <c r="G53" s="49"/>
      <c r="H53" s="49"/>
    </row>
    <row r="54" spans="1:36" x14ac:dyDescent="0.25">
      <c r="A54" s="46"/>
      <c r="B54" s="47"/>
      <c r="C54" s="48"/>
      <c r="D54" s="48"/>
      <c r="E54" s="48"/>
      <c r="F54" s="48"/>
      <c r="G54" s="49"/>
      <c r="H54" s="49"/>
    </row>
    <row r="55" spans="1:36" x14ac:dyDescent="0.25">
      <c r="A55" s="46"/>
      <c r="B55" s="47"/>
      <c r="C55" s="48"/>
      <c r="D55" s="48"/>
      <c r="E55" s="48"/>
      <c r="F55" s="48"/>
      <c r="G55" s="49"/>
      <c r="H55" s="49"/>
    </row>
    <row r="56" spans="1:36" x14ac:dyDescent="0.25">
      <c r="A56" s="46"/>
      <c r="B56" s="47"/>
      <c r="C56" s="48"/>
      <c r="D56" s="48"/>
      <c r="E56" s="48"/>
      <c r="F56" s="48"/>
      <c r="G56" s="49"/>
      <c r="H56" s="49"/>
    </row>
    <row r="57" spans="1:36" x14ac:dyDescent="0.25">
      <c r="A57" s="46"/>
      <c r="B57" s="47"/>
      <c r="C57" s="48"/>
      <c r="D57" s="48"/>
      <c r="E57" s="48"/>
      <c r="F57" s="48"/>
      <c r="G57" s="49"/>
      <c r="H57" s="49"/>
    </row>
    <row r="58" spans="1:36" x14ac:dyDescent="0.25">
      <c r="A58" s="46"/>
      <c r="B58" s="47"/>
      <c r="C58" s="48"/>
      <c r="D58" s="48"/>
      <c r="E58" s="48"/>
      <c r="F58" s="48"/>
      <c r="G58" s="49"/>
      <c r="H58" s="49"/>
    </row>
    <row r="59" spans="1:36" x14ac:dyDescent="0.25">
      <c r="A59" s="46"/>
      <c r="B59" s="47"/>
      <c r="C59" s="48"/>
      <c r="D59" s="48"/>
      <c r="E59" s="48"/>
      <c r="F59" s="48"/>
      <c r="G59" s="49"/>
      <c r="H59" s="49"/>
    </row>
    <row r="60" spans="1:36" x14ac:dyDescent="0.25">
      <c r="A60" s="50"/>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row>
    <row r="61" spans="1:36" x14ac:dyDescent="0.25">
      <c r="A61" s="52" t="str">
        <f>+Innhold!B123</f>
        <v>Finans Norge / Skadeforsikringsstatistikk</v>
      </c>
      <c r="H61" s="161">
        <v>4</v>
      </c>
      <c r="I61" s="52" t="str">
        <f>+Innhold!B123</f>
        <v>Finans Norge / Skadeforsikringsstatistikk</v>
      </c>
      <c r="O61" s="161">
        <v>5</v>
      </c>
      <c r="P61" s="52" t="str">
        <f>+Innhold!B123</f>
        <v>Finans Norge / Skadeforsikringsstatistikk</v>
      </c>
      <c r="V61" s="161">
        <v>6</v>
      </c>
      <c r="W61" s="52" t="str">
        <f>+Innhold!B123</f>
        <v>Finans Norge / Skadeforsikringsstatistikk</v>
      </c>
      <c r="AC61" s="161">
        <v>7</v>
      </c>
      <c r="AD61" s="52" t="str">
        <f>+Innhold!B123</f>
        <v>Finans Norge / Skadeforsikringsstatistikk</v>
      </c>
      <c r="AJ61" s="161">
        <v>8</v>
      </c>
    </row>
    <row r="62" spans="1:36" x14ac:dyDescent="0.25">
      <c r="A62" s="52" t="str">
        <f>+Innhold!B124</f>
        <v>Skadestatistikk for landbasert forsikring 3. kvartal 2024</v>
      </c>
      <c r="H62" s="162"/>
      <c r="I62" s="52" t="str">
        <f>+Innhold!B124</f>
        <v>Skadestatistikk for landbasert forsikring 3. kvartal 2024</v>
      </c>
      <c r="O62" s="162"/>
      <c r="P62" s="52" t="str">
        <f>+Innhold!B124</f>
        <v>Skadestatistikk for landbasert forsikring 3. kvartal 2024</v>
      </c>
      <c r="V62" s="162"/>
      <c r="W62" s="52" t="str">
        <f>+Innhold!B124</f>
        <v>Skadestatistikk for landbasert forsikring 3. kvartal 2024</v>
      </c>
      <c r="AC62" s="162"/>
      <c r="AD62" s="52" t="str">
        <f>+Innhold!B124</f>
        <v>Skadestatistikk for landbasert forsikring 3. kvartal 2024</v>
      </c>
      <c r="AJ62" s="162"/>
    </row>
    <row r="67" spans="1:26" ht="12.75" customHeight="1" x14ac:dyDescent="0.25"/>
    <row r="68" spans="1:26" s="182" customFormat="1" ht="12.75" customHeight="1" x14ac:dyDescent="0.25">
      <c r="M68" s="183" t="s">
        <v>177</v>
      </c>
      <c r="P68" s="183" t="s">
        <v>179</v>
      </c>
      <c r="S68" s="183" t="s">
        <v>178</v>
      </c>
    </row>
    <row r="69" spans="1:26" s="182" customFormat="1" x14ac:dyDescent="0.25">
      <c r="A69" s="178" t="s">
        <v>183</v>
      </c>
      <c r="B69" s="179"/>
      <c r="C69" s="179"/>
      <c r="D69" s="179" t="s">
        <v>74</v>
      </c>
      <c r="E69" s="179"/>
      <c r="F69" s="179"/>
      <c r="G69" s="179"/>
      <c r="H69" s="178"/>
      <c r="I69" s="180">
        <v>154.90750000000003</v>
      </c>
      <c r="J69" s="181" t="s">
        <v>231</v>
      </c>
      <c r="M69" s="183" t="s">
        <v>161</v>
      </c>
      <c r="P69" s="183" t="s">
        <v>175</v>
      </c>
      <c r="S69" s="183" t="s">
        <v>176</v>
      </c>
      <c r="V69" s="178" t="s">
        <v>184</v>
      </c>
      <c r="W69" s="179"/>
      <c r="X69" s="179"/>
      <c r="Y69" s="179"/>
      <c r="Z69" s="179"/>
    </row>
    <row r="70" spans="1:26" s="182" customFormat="1" x14ac:dyDescent="0.25">
      <c r="A70" s="179" t="s">
        <v>75</v>
      </c>
      <c r="B70" s="179" t="s">
        <v>76</v>
      </c>
      <c r="C70" s="179" t="s">
        <v>26</v>
      </c>
      <c r="D70" s="179" t="s">
        <v>77</v>
      </c>
      <c r="E70" s="179"/>
      <c r="F70" s="179"/>
      <c r="G70" s="179"/>
      <c r="I70" s="184" t="s">
        <v>159</v>
      </c>
      <c r="J70" s="182" t="s">
        <v>229</v>
      </c>
      <c r="K70" s="184" t="s">
        <v>76</v>
      </c>
      <c r="L70" s="184" t="s">
        <v>108</v>
      </c>
      <c r="M70" s="184" t="s">
        <v>157</v>
      </c>
      <c r="N70" s="184" t="s">
        <v>158</v>
      </c>
      <c r="O70" s="184" t="s">
        <v>108</v>
      </c>
      <c r="P70" s="184" t="s">
        <v>157</v>
      </c>
      <c r="Q70" s="184" t="s">
        <v>158</v>
      </c>
      <c r="R70" s="184" t="s">
        <v>108</v>
      </c>
      <c r="S70" s="184" t="s">
        <v>157</v>
      </c>
      <c r="T70" s="184" t="s">
        <v>158</v>
      </c>
      <c r="V70" s="179" t="s">
        <v>81</v>
      </c>
      <c r="W70" s="179"/>
      <c r="X70" s="185" t="str">
        <f>+'Tab3'!C6</f>
        <v>2022</v>
      </c>
      <c r="Y70" s="185" t="str">
        <f>+'Tab3'!D6</f>
        <v>2023</v>
      </c>
      <c r="Z70" s="185" t="str">
        <f>+'Tab3'!E6</f>
        <v>2024</v>
      </c>
    </row>
    <row r="71" spans="1:26" s="182" customFormat="1" x14ac:dyDescent="0.25">
      <c r="A71" s="179">
        <v>1</v>
      </c>
      <c r="B71" s="179">
        <v>1983</v>
      </c>
      <c r="C71" s="179">
        <v>97</v>
      </c>
      <c r="D71" s="179">
        <v>78.3</v>
      </c>
      <c r="E71" s="179"/>
      <c r="F71" s="179"/>
      <c r="G71" s="179"/>
      <c r="I71" s="186">
        <v>53.8</v>
      </c>
      <c r="J71" s="182">
        <v>1</v>
      </c>
      <c r="K71" s="182">
        <v>1983</v>
      </c>
      <c r="L71" s="187">
        <v>11621</v>
      </c>
      <c r="M71" s="186">
        <v>80.900000000000006</v>
      </c>
      <c r="N71" s="186">
        <f t="shared" ref="N71:N106" si="0">M71/I71*$I$69</f>
        <v>232.93711431226771</v>
      </c>
      <c r="V71" s="179"/>
      <c r="W71" s="179"/>
      <c r="X71" s="179"/>
      <c r="Y71" s="179"/>
      <c r="Z71" s="179"/>
    </row>
    <row r="72" spans="1:26" s="182" customFormat="1" x14ac:dyDescent="0.25">
      <c r="A72" s="179">
        <v>2</v>
      </c>
      <c r="B72" s="179"/>
      <c r="C72" s="179">
        <v>78.8</v>
      </c>
      <c r="D72" s="179">
        <v>61.3</v>
      </c>
      <c r="E72" s="179"/>
      <c r="F72" s="179"/>
      <c r="G72" s="179"/>
      <c r="I72" s="186">
        <v>54.7</v>
      </c>
      <c r="J72" s="182">
        <v>2</v>
      </c>
      <c r="L72" s="187">
        <v>11120</v>
      </c>
      <c r="M72" s="186">
        <v>68.900000000000006</v>
      </c>
      <c r="N72" s="186">
        <f t="shared" si="0"/>
        <v>195.12114716636202</v>
      </c>
      <c r="V72" s="179" t="s">
        <v>26</v>
      </c>
      <c r="W72" s="179"/>
      <c r="X72" s="188">
        <f>IF('Tab6'!C36="",'Tab6'!C35,'Tab6'!C36)</f>
        <v>13415.09557421866</v>
      </c>
      <c r="Y72" s="188">
        <f>IF('Tab6'!D36="",'Tab6'!D35,'Tab6'!D36)</f>
        <v>15536.144472789618</v>
      </c>
      <c r="Z72" s="188">
        <f>IF('Tab6'!E36="",'Tab6'!E35,'Tab6'!E36)</f>
        <v>18487.11653627886</v>
      </c>
    </row>
    <row r="73" spans="1:26" s="182" customFormat="1" x14ac:dyDescent="0.25">
      <c r="A73" s="179">
        <v>3</v>
      </c>
      <c r="B73" s="179"/>
      <c r="C73" s="179">
        <v>84.8</v>
      </c>
      <c r="D73" s="179">
        <v>63</v>
      </c>
      <c r="E73" s="179"/>
      <c r="F73" s="179"/>
      <c r="G73" s="179"/>
      <c r="I73" s="186">
        <v>55.3</v>
      </c>
      <c r="J73" s="182">
        <v>3</v>
      </c>
      <c r="L73" s="187">
        <v>11918</v>
      </c>
      <c r="M73" s="186">
        <v>63.7</v>
      </c>
      <c r="N73" s="186">
        <f t="shared" si="0"/>
        <v>178.43775316455702</v>
      </c>
      <c r="V73" s="179"/>
      <c r="W73" s="179"/>
      <c r="X73" s="188"/>
      <c r="Y73" s="188"/>
      <c r="Z73" s="188"/>
    </row>
    <row r="74" spans="1:26" s="182" customFormat="1" x14ac:dyDescent="0.25">
      <c r="A74" s="179">
        <v>4</v>
      </c>
      <c r="B74" s="179"/>
      <c r="C74" s="179">
        <v>91.2</v>
      </c>
      <c r="D74" s="179">
        <v>70.8</v>
      </c>
      <c r="E74" s="179"/>
      <c r="F74" s="179"/>
      <c r="G74" s="179"/>
      <c r="I74" s="186">
        <v>56.2</v>
      </c>
      <c r="J74" s="182">
        <v>4</v>
      </c>
      <c r="L74" s="187">
        <v>11905</v>
      </c>
      <c r="M74" s="186">
        <v>79.3</v>
      </c>
      <c r="N74" s="186">
        <f t="shared" si="0"/>
        <v>218.57944395017796</v>
      </c>
      <c r="V74" s="179" t="s">
        <v>63</v>
      </c>
      <c r="W74" s="179"/>
      <c r="X74" s="188">
        <f>IF('Tab6'!C36="",'Tab6'!C45+'Tab6'!C47,'Tab6'!C46+'Tab6'!C48)</f>
        <v>168.05017149574303</v>
      </c>
      <c r="Y74" s="188">
        <f>IF('Tab6'!D36="",'Tab6'!D45+'Tab6'!D47,'Tab6'!D46+'Tab6'!D48)</f>
        <v>209.23696171698009</v>
      </c>
      <c r="Z74" s="188">
        <f>IF('Tab6'!E36="",'Tab6'!E45+'Tab6'!E47,'Tab6'!E46+'Tab6'!E48)</f>
        <v>290.56467217537602</v>
      </c>
    </row>
    <row r="75" spans="1:26" s="182" customFormat="1" x14ac:dyDescent="0.25">
      <c r="A75" s="179">
        <v>1</v>
      </c>
      <c r="B75" s="179">
        <v>1984</v>
      </c>
      <c r="C75" s="179">
        <v>112.2</v>
      </c>
      <c r="D75" s="179">
        <v>90.4</v>
      </c>
      <c r="E75" s="179"/>
      <c r="F75" s="179"/>
      <c r="G75" s="179"/>
      <c r="I75" s="186">
        <v>57.3</v>
      </c>
      <c r="J75" s="182">
        <v>1</v>
      </c>
      <c r="K75" s="182">
        <v>1984</v>
      </c>
      <c r="L75" s="187">
        <v>13205</v>
      </c>
      <c r="M75" s="186">
        <v>86.7</v>
      </c>
      <c r="N75" s="186">
        <f t="shared" si="0"/>
        <v>234.3888350785341</v>
      </c>
      <c r="V75" s="179" t="s">
        <v>39</v>
      </c>
      <c r="W75" s="179"/>
      <c r="X75" s="188">
        <f>IF('Tab6'!C36="",'Tab6'!C49,'Tab6'!C50)</f>
        <v>1337.6941831651166</v>
      </c>
      <c r="Y75" s="188">
        <f>IF('Tab6'!D36="",'Tab6'!D49,'Tab6'!D50)</f>
        <v>1569.4773500678314</v>
      </c>
      <c r="Z75" s="188">
        <f>IF('Tab6'!E36="",'Tab6'!E49,'Tab6'!E50)</f>
        <v>1724.8001527462529</v>
      </c>
    </row>
    <row r="76" spans="1:26" s="182" customFormat="1" x14ac:dyDescent="0.25">
      <c r="A76" s="179">
        <v>2</v>
      </c>
      <c r="B76" s="179"/>
      <c r="C76" s="179">
        <v>81.8</v>
      </c>
      <c r="D76" s="179">
        <v>64.400000000000006</v>
      </c>
      <c r="E76" s="179"/>
      <c r="F76" s="179"/>
      <c r="G76" s="179"/>
      <c r="I76" s="186">
        <v>58.2</v>
      </c>
      <c r="J76" s="182">
        <v>2</v>
      </c>
      <c r="L76" s="187">
        <v>12453</v>
      </c>
      <c r="M76" s="186">
        <v>83.3</v>
      </c>
      <c r="N76" s="186">
        <f t="shared" si="0"/>
        <v>221.71468642611686</v>
      </c>
      <c r="V76" s="179" t="s">
        <v>18</v>
      </c>
      <c r="W76" s="179"/>
      <c r="X76" s="188">
        <f>IF('Tab6'!C36="",'Tab6'!C43,'Tab6'!C44)</f>
        <v>217.2861066104953</v>
      </c>
      <c r="Y76" s="188">
        <f>IF('Tab6'!D36="",'Tab6'!D43,'Tab6'!D44)</f>
        <v>220.33622733620365</v>
      </c>
      <c r="Z76" s="188">
        <f>IF('Tab6'!E36="",'Tab6'!E43,'Tab6'!E44)</f>
        <v>299.93033413205069</v>
      </c>
    </row>
    <row r="77" spans="1:26" s="182" customFormat="1" x14ac:dyDescent="0.25">
      <c r="A77" s="179">
        <v>3</v>
      </c>
      <c r="B77" s="179"/>
      <c r="C77" s="179">
        <v>90.4</v>
      </c>
      <c r="D77" s="179">
        <v>71.099999999999994</v>
      </c>
      <c r="E77" s="179"/>
      <c r="F77" s="179"/>
      <c r="G77" s="179"/>
      <c r="I77" s="186">
        <v>58.7</v>
      </c>
      <c r="J77" s="182">
        <v>3</v>
      </c>
      <c r="L77" s="187">
        <v>12278</v>
      </c>
      <c r="M77" s="186">
        <v>83.3</v>
      </c>
      <c r="N77" s="186">
        <f t="shared" si="0"/>
        <v>219.82614565587735</v>
      </c>
      <c r="V77" s="179" t="s">
        <v>82</v>
      </c>
      <c r="W77" s="179"/>
      <c r="X77" s="188">
        <f>IF('Tab6'!C36="",'Tab6'!C37+'Tab6'!C39,'Tab6'!C38+'Tab6'!C40)</f>
        <v>1139.6386965789004</v>
      </c>
      <c r="Y77" s="188">
        <f>IF('Tab6'!D36="",'Tab6'!D37+'Tab6'!D39,'Tab6'!D38+'Tab6'!D40)</f>
        <v>1146.3791618012497</v>
      </c>
      <c r="Z77" s="188">
        <f>IF('Tab6'!E36="",'Tab6'!E37+'Tab6'!E39,'Tab6'!E38+'Tab6'!E40)</f>
        <v>1445.7052170314732</v>
      </c>
    </row>
    <row r="78" spans="1:26" s="182" customFormat="1" x14ac:dyDescent="0.25">
      <c r="A78" s="179">
        <v>4</v>
      </c>
      <c r="B78" s="179"/>
      <c r="C78" s="179">
        <v>92.9</v>
      </c>
      <c r="D78" s="179">
        <v>73.900000000000006</v>
      </c>
      <c r="E78" s="179"/>
      <c r="F78" s="179"/>
      <c r="G78" s="179"/>
      <c r="I78" s="186">
        <v>59.6</v>
      </c>
      <c r="J78" s="182">
        <v>4</v>
      </c>
      <c r="L78" s="187">
        <v>11449</v>
      </c>
      <c r="M78" s="186">
        <v>94.6</v>
      </c>
      <c r="N78" s="186">
        <f t="shared" si="0"/>
        <v>245.87666946308727</v>
      </c>
      <c r="V78" s="179" t="s">
        <v>83</v>
      </c>
      <c r="W78" s="179"/>
      <c r="X78" s="189">
        <f>X72-X77-X76-X75-X74</f>
        <v>10552.426416368404</v>
      </c>
      <c r="Y78" s="189">
        <f>Y72-Y77-Y76-Y75-Y74</f>
        <v>12390.714771867353</v>
      </c>
      <c r="Z78" s="189">
        <f>Z72-Z77-Z76-Z75-Z74</f>
        <v>14726.116160193704</v>
      </c>
    </row>
    <row r="79" spans="1:26" s="182" customFormat="1" x14ac:dyDescent="0.25">
      <c r="A79" s="179">
        <v>1</v>
      </c>
      <c r="B79" s="179">
        <v>1985</v>
      </c>
      <c r="C79" s="179">
        <v>123.4</v>
      </c>
      <c r="D79" s="179">
        <v>100.8</v>
      </c>
      <c r="E79" s="179"/>
      <c r="F79" s="179"/>
      <c r="G79" s="179"/>
      <c r="I79" s="186">
        <v>60.4</v>
      </c>
      <c r="J79" s="182">
        <v>1</v>
      </c>
      <c r="K79" s="182">
        <v>1985</v>
      </c>
      <c r="L79" s="187">
        <v>16918</v>
      </c>
      <c r="M79" s="186">
        <v>103.6</v>
      </c>
      <c r="N79" s="186">
        <f t="shared" si="0"/>
        <v>265.70226821192057</v>
      </c>
      <c r="V79" s="179"/>
      <c r="W79" s="179"/>
      <c r="X79" s="179"/>
      <c r="Y79" s="179"/>
      <c r="Z79" s="179"/>
    </row>
    <row r="80" spans="1:26" s="182" customFormat="1" x14ac:dyDescent="0.25">
      <c r="A80" s="179">
        <v>2</v>
      </c>
      <c r="B80" s="179"/>
      <c r="C80" s="179">
        <v>102</v>
      </c>
      <c r="D80" s="179">
        <v>81.099999999999994</v>
      </c>
      <c r="E80" s="179"/>
      <c r="F80" s="179"/>
      <c r="G80" s="179"/>
      <c r="I80" s="186">
        <v>61.5</v>
      </c>
      <c r="J80" s="182">
        <v>2</v>
      </c>
      <c r="L80" s="187">
        <v>14237</v>
      </c>
      <c r="M80" s="186">
        <v>115.3</v>
      </c>
      <c r="N80" s="186">
        <f t="shared" si="0"/>
        <v>290.4200772357724</v>
      </c>
      <c r="V80" s="178" t="s">
        <v>162</v>
      </c>
      <c r="W80" s="179"/>
      <c r="X80" s="179"/>
      <c r="Y80" s="179"/>
    </row>
    <row r="81" spans="1:25" s="182" customFormat="1" x14ac:dyDescent="0.25">
      <c r="A81" s="179">
        <v>3</v>
      </c>
      <c r="B81" s="179"/>
      <c r="C81" s="179">
        <v>108.4</v>
      </c>
      <c r="D81" s="179">
        <v>86</v>
      </c>
      <c r="E81" s="179"/>
      <c r="F81" s="179"/>
      <c r="G81" s="179"/>
      <c r="I81" s="186">
        <v>62</v>
      </c>
      <c r="J81" s="182">
        <v>3</v>
      </c>
      <c r="L81" s="187">
        <v>14329</v>
      </c>
      <c r="M81" s="186">
        <v>103</v>
      </c>
      <c r="N81" s="186">
        <f t="shared" si="0"/>
        <v>257.34633064516134</v>
      </c>
      <c r="V81" s="179"/>
      <c r="W81" s="179"/>
      <c r="X81" s="179"/>
      <c r="Y81" s="179"/>
    </row>
    <row r="82" spans="1:25" s="182" customFormat="1" x14ac:dyDescent="0.25">
      <c r="A82" s="179">
        <v>4</v>
      </c>
      <c r="B82" s="179"/>
      <c r="C82" s="179">
        <v>109.6</v>
      </c>
      <c r="D82" s="179">
        <v>87.1</v>
      </c>
      <c r="E82" s="179"/>
      <c r="F82" s="179"/>
      <c r="G82" s="179"/>
      <c r="I82" s="186">
        <v>63</v>
      </c>
      <c r="J82" s="182">
        <v>4</v>
      </c>
      <c r="L82" s="187">
        <v>13060</v>
      </c>
      <c r="M82" s="186">
        <v>118.7</v>
      </c>
      <c r="N82" s="186">
        <f t="shared" si="0"/>
        <v>291.86540079365085</v>
      </c>
      <c r="V82" s="179"/>
      <c r="W82" s="185" t="str">
        <f>+'Tab4'!C6</f>
        <v>2022</v>
      </c>
      <c r="X82" s="185" t="str">
        <f>+'Tab4'!D6</f>
        <v>2023</v>
      </c>
      <c r="Y82" s="185" t="str">
        <f>+'Tab4'!E6</f>
        <v>2024</v>
      </c>
    </row>
    <row r="83" spans="1:25" s="182" customFormat="1" x14ac:dyDescent="0.25">
      <c r="A83" s="179">
        <v>1</v>
      </c>
      <c r="B83" s="179">
        <v>1986</v>
      </c>
      <c r="C83" s="179">
        <v>141</v>
      </c>
      <c r="D83" s="179">
        <v>115.2</v>
      </c>
      <c r="E83" s="179"/>
      <c r="F83" s="179"/>
      <c r="G83" s="179"/>
      <c r="I83" s="186">
        <v>64</v>
      </c>
      <c r="J83" s="182">
        <v>1</v>
      </c>
      <c r="K83" s="182">
        <v>1986</v>
      </c>
      <c r="L83" s="187">
        <v>14314</v>
      </c>
      <c r="M83" s="186">
        <v>111.8</v>
      </c>
      <c r="N83" s="186">
        <f t="shared" si="0"/>
        <v>270.60403906250002</v>
      </c>
      <c r="V83" s="179" t="s">
        <v>84</v>
      </c>
      <c r="W83" s="188">
        <f>IF('Tab4'!C14="",'Tab4'!C13,'Tab4'!C14)</f>
        <v>6974.8124618342945</v>
      </c>
      <c r="X83" s="188">
        <f>IF('Tab4'!D14="",'Tab4'!D13,'Tab4'!D14)</f>
        <v>9353.8352813363163</v>
      </c>
      <c r="Y83" s="188">
        <f>IF('Tab4'!E14="",'Tab4'!E13,'Tab4'!E14)</f>
        <v>9806.0756895503873</v>
      </c>
    </row>
    <row r="84" spans="1:25" s="182" customFormat="1" x14ac:dyDescent="0.25">
      <c r="A84" s="179">
        <v>2</v>
      </c>
      <c r="B84" s="179"/>
      <c r="C84" s="179">
        <v>120.5</v>
      </c>
      <c r="D84" s="179">
        <v>93.2</v>
      </c>
      <c r="E84" s="179"/>
      <c r="F84" s="179"/>
      <c r="G84" s="179"/>
      <c r="I84" s="186">
        <v>65</v>
      </c>
      <c r="J84" s="182">
        <v>2</v>
      </c>
      <c r="L84" s="187">
        <v>13505</v>
      </c>
      <c r="M84" s="186">
        <v>121.5</v>
      </c>
      <c r="N84" s="186">
        <f t="shared" si="0"/>
        <v>289.55786538461541</v>
      </c>
      <c r="V84" s="179" t="s">
        <v>169</v>
      </c>
      <c r="W84" s="188">
        <f>IF('Tab4'!C16="",'Tab4'!C15,'Tab4'!C16)</f>
        <v>5121.5470200401969</v>
      </c>
      <c r="X84" s="188">
        <f>IF('Tab4'!D16="",'Tab4'!D15,'Tab4'!D16)</f>
        <v>7628.0077601637104</v>
      </c>
      <c r="Y84" s="188">
        <f>IF('Tab4'!E16="",'Tab4'!E15,'Tab4'!E16)</f>
        <v>6435.9612562359544</v>
      </c>
    </row>
    <row r="85" spans="1:25" s="182" customFormat="1" x14ac:dyDescent="0.25">
      <c r="A85" s="179">
        <v>3</v>
      </c>
      <c r="B85" s="179"/>
      <c r="C85" s="179">
        <v>115.7</v>
      </c>
      <c r="D85" s="179">
        <v>91.1</v>
      </c>
      <c r="E85" s="179"/>
      <c r="F85" s="179"/>
      <c r="G85" s="179"/>
      <c r="I85" s="186">
        <v>67</v>
      </c>
      <c r="J85" s="182">
        <v>3</v>
      </c>
      <c r="L85" s="187">
        <v>12132</v>
      </c>
      <c r="M85" s="186">
        <v>100.8</v>
      </c>
      <c r="N85" s="186">
        <f t="shared" si="0"/>
        <v>233.05486567164183</v>
      </c>
      <c r="V85" s="179" t="s">
        <v>7</v>
      </c>
      <c r="W85" s="188">
        <f>IF('Tab4'!C18="",'Tab4'!C17,'Tab4'!C18)</f>
        <v>1440.0241776834371</v>
      </c>
      <c r="X85" s="188">
        <f>IF('Tab4'!D18="",'Tab4'!D17,'Tab4'!D18)</f>
        <v>1478.7101325145907</v>
      </c>
      <c r="Y85" s="188">
        <f>IF('Tab4'!E18="",'Tab4'!E17,'Tab4'!E18)</f>
        <v>1590.1094541627945</v>
      </c>
    </row>
    <row r="86" spans="1:25" s="182" customFormat="1" x14ac:dyDescent="0.25">
      <c r="A86" s="179">
        <v>4</v>
      </c>
      <c r="B86" s="179"/>
      <c r="C86" s="179">
        <v>114.4</v>
      </c>
      <c r="D86" s="179">
        <v>90.8</v>
      </c>
      <c r="E86" s="179"/>
      <c r="F86" s="179"/>
      <c r="G86" s="179"/>
      <c r="I86" s="186">
        <v>68.5</v>
      </c>
      <c r="J86" s="182">
        <v>4</v>
      </c>
      <c r="L86" s="187">
        <v>11763</v>
      </c>
      <c r="M86" s="186">
        <v>120.6</v>
      </c>
      <c r="N86" s="186">
        <f t="shared" si="0"/>
        <v>272.72765693430659</v>
      </c>
      <c r="V86" s="182" t="s">
        <v>8</v>
      </c>
      <c r="W86" s="188">
        <f>IF('Tab4'!C20="",'Tab4'!C19,'Tab4'!C20)</f>
        <v>2245.7735524287955</v>
      </c>
      <c r="X86" s="188">
        <f>IF('Tab4'!D20="",'Tab4'!D19,'Tab4'!D20)</f>
        <v>2110.8525082524379</v>
      </c>
      <c r="Y86" s="188">
        <f>IF('Tab4'!E20="",'Tab4'!E19,'Tab4'!E20)</f>
        <v>2428.0425449074028</v>
      </c>
    </row>
    <row r="87" spans="1:25" s="182" customFormat="1" x14ac:dyDescent="0.25">
      <c r="A87" s="179">
        <v>1</v>
      </c>
      <c r="B87" s="179">
        <v>1987</v>
      </c>
      <c r="C87" s="179">
        <v>152.19999999999999</v>
      </c>
      <c r="D87" s="179">
        <v>121.3</v>
      </c>
      <c r="E87" s="179"/>
      <c r="F87" s="179"/>
      <c r="G87" s="179"/>
      <c r="I87" s="186">
        <v>70.5</v>
      </c>
      <c r="J87" s="182">
        <v>1</v>
      </c>
      <c r="K87" s="182">
        <v>1987</v>
      </c>
      <c r="L87" s="187">
        <v>17280</v>
      </c>
      <c r="M87" s="186">
        <v>135.6</v>
      </c>
      <c r="N87" s="186">
        <f t="shared" si="0"/>
        <v>297.9497446808511</v>
      </c>
      <c r="V87" s="179" t="s">
        <v>9</v>
      </c>
      <c r="W87" s="188">
        <f>IF('Tab4'!C20="",'Tab4'!C21,'Tab4'!C22)</f>
        <v>523.63218490281838</v>
      </c>
      <c r="X87" s="188">
        <f>IF('Tab4'!D20="",'Tab4'!D21,'Tab4'!D22)</f>
        <v>609.6180550771702</v>
      </c>
      <c r="Y87" s="188">
        <f>IF('Tab4'!E20="",'Tab4'!E21,'Tab4'!E22)</f>
        <v>644.86107965424117</v>
      </c>
    </row>
    <row r="88" spans="1:25" s="182" customFormat="1" x14ac:dyDescent="0.25">
      <c r="A88" s="179">
        <v>2</v>
      </c>
      <c r="B88" s="179"/>
      <c r="C88" s="179">
        <v>109.2</v>
      </c>
      <c r="D88" s="179">
        <v>86.1</v>
      </c>
      <c r="E88" s="179"/>
      <c r="F88" s="179"/>
      <c r="G88" s="179"/>
      <c r="I88" s="186">
        <v>71.599999999999994</v>
      </c>
      <c r="J88" s="182">
        <v>2</v>
      </c>
      <c r="L88" s="187">
        <v>12241</v>
      </c>
      <c r="M88" s="186">
        <v>135.9</v>
      </c>
      <c r="N88" s="186">
        <f t="shared" si="0"/>
        <v>294.02135824022355</v>
      </c>
      <c r="V88" s="179" t="s">
        <v>10</v>
      </c>
      <c r="W88" s="188">
        <f>IF('Tab4'!C22="",'Tab4'!C29,'Tab4'!C30)</f>
        <v>1574.598820771542</v>
      </c>
      <c r="X88" s="188">
        <f>IF('Tab4'!D22="",'Tab4'!D29,'Tab4'!D30)</f>
        <v>1986.2235356129609</v>
      </c>
      <c r="Y88" s="188">
        <f>IF('Tab4'!E22="",'Tab4'!E29,'Tab4'!E30)</f>
        <v>2403.1678266283875</v>
      </c>
    </row>
    <row r="89" spans="1:25" s="182" customFormat="1" x14ac:dyDescent="0.25">
      <c r="A89" s="179">
        <v>3</v>
      </c>
      <c r="B89" s="179"/>
      <c r="C89" s="179">
        <v>110.1</v>
      </c>
      <c r="D89" s="179">
        <v>87.3</v>
      </c>
      <c r="E89" s="179"/>
      <c r="F89" s="179"/>
      <c r="G89" s="179"/>
      <c r="I89" s="186">
        <v>72.3</v>
      </c>
      <c r="J89" s="182">
        <v>3</v>
      </c>
      <c r="L89" s="187">
        <v>11506</v>
      </c>
      <c r="M89" s="186">
        <v>112.3</v>
      </c>
      <c r="N89" s="186">
        <f t="shared" si="0"/>
        <v>240.6101279391425</v>
      </c>
      <c r="V89" s="179" t="s">
        <v>11</v>
      </c>
      <c r="W89" s="188">
        <f>IF('Tab4'!C30="",'Tab4'!C31,'Tab4'!C32)</f>
        <v>488.1508327755011</v>
      </c>
      <c r="X89" s="188">
        <f>IF('Tab4'!D30="",'Tab4'!D31,'Tab4'!D32)</f>
        <v>533.98056328103212</v>
      </c>
      <c r="Y89" s="188">
        <f>IF('Tab4'!E30="",'Tab4'!E31,'Tab4'!E32)</f>
        <v>678.40116570205441</v>
      </c>
    </row>
    <row r="90" spans="1:25" s="182" customFormat="1" x14ac:dyDescent="0.25">
      <c r="A90" s="179">
        <v>4</v>
      </c>
      <c r="B90" s="179"/>
      <c r="C90" s="179">
        <v>112</v>
      </c>
      <c r="D90" s="179">
        <v>89.8</v>
      </c>
      <c r="E90" s="179"/>
      <c r="F90" s="179"/>
      <c r="G90" s="179"/>
      <c r="I90" s="186">
        <v>73.599999999999994</v>
      </c>
      <c r="J90" s="182">
        <v>4</v>
      </c>
      <c r="L90" s="187">
        <v>12860</v>
      </c>
      <c r="M90" s="186">
        <v>134.5</v>
      </c>
      <c r="N90" s="186">
        <f t="shared" si="0"/>
        <v>283.08503736413047</v>
      </c>
      <c r="V90" s="179" t="s">
        <v>12</v>
      </c>
      <c r="W90" s="188">
        <f>IF('Tab4'!C32="",'Tab4'!C33,'Tab4'!C34)</f>
        <v>1173.5719103874221</v>
      </c>
      <c r="X90" s="188">
        <f>IF('Tab4'!D32="",'Tab4'!D33,'Tab4'!D34)</f>
        <v>1232.2095968196388</v>
      </c>
      <c r="Y90" s="188">
        <f>IF('Tab4'!E32="",'Tab4'!E33,'Tab4'!E34)</f>
        <v>1463.1349603858639</v>
      </c>
    </row>
    <row r="91" spans="1:25" s="182" customFormat="1" x14ac:dyDescent="0.25">
      <c r="A91" s="179">
        <v>1</v>
      </c>
      <c r="B91" s="179">
        <v>1988</v>
      </c>
      <c r="C91" s="179">
        <v>134.1</v>
      </c>
      <c r="D91" s="179">
        <v>107.5</v>
      </c>
      <c r="E91" s="179"/>
      <c r="F91" s="179"/>
      <c r="G91" s="179"/>
      <c r="I91" s="186">
        <v>75.2</v>
      </c>
      <c r="J91" s="182">
        <v>1</v>
      </c>
      <c r="K91" s="182">
        <v>1988</v>
      </c>
      <c r="L91" s="187">
        <v>10180</v>
      </c>
      <c r="M91" s="186">
        <v>130.80000000000001</v>
      </c>
      <c r="N91" s="186">
        <f t="shared" si="0"/>
        <v>269.4401728723405</v>
      </c>
      <c r="V91" s="179" t="s">
        <v>13</v>
      </c>
      <c r="W91" s="188">
        <f>IF('Tab4'!C34="",'Tab4'!C35,'Tab4'!C36)</f>
        <v>113.03108335052377</v>
      </c>
      <c r="X91" s="188">
        <f>IF('Tab4'!D34="",'Tab4'!D35,'Tab4'!D36)</f>
        <v>149.21684913693286</v>
      </c>
      <c r="Y91" s="188">
        <f>IF('Tab4'!E34="",'Tab4'!E35,'Tab4'!E36)</f>
        <v>229.19238600895582</v>
      </c>
    </row>
    <row r="92" spans="1:25" s="182" customFormat="1" x14ac:dyDescent="0.25">
      <c r="A92" s="179">
        <v>2</v>
      </c>
      <c r="B92" s="179"/>
      <c r="C92" s="179">
        <v>113.7</v>
      </c>
      <c r="D92" s="179">
        <v>90</v>
      </c>
      <c r="E92" s="179"/>
      <c r="F92" s="179"/>
      <c r="G92" s="179"/>
      <c r="I92" s="186">
        <v>76.7</v>
      </c>
      <c r="J92" s="182">
        <v>2</v>
      </c>
      <c r="L92" s="187">
        <v>11081</v>
      </c>
      <c r="M92" s="186">
        <v>95.1</v>
      </c>
      <c r="N92" s="186">
        <f t="shared" si="0"/>
        <v>192.06914276401568</v>
      </c>
      <c r="V92" s="179" t="s">
        <v>14</v>
      </c>
      <c r="W92" s="188">
        <f>IF('Tab4'!C38="",'Tab4'!C37,'Tab4'!C38)</f>
        <v>1059.4471364769929</v>
      </c>
      <c r="X92" s="188">
        <f>IF('Tab4'!D38="",'Tab4'!D37,'Tab4'!D38)</f>
        <v>1237.5779309635268</v>
      </c>
      <c r="Y92" s="188">
        <f>IF('Tab4'!E38="",'Tab4'!E37,'Tab4'!E38)</f>
        <v>1285.8876538287291</v>
      </c>
    </row>
    <row r="93" spans="1:25" s="182" customFormat="1" x14ac:dyDescent="0.25">
      <c r="A93" s="179">
        <v>3</v>
      </c>
      <c r="B93" s="179"/>
      <c r="C93" s="179">
        <v>116.3</v>
      </c>
      <c r="D93" s="179">
        <v>93.1</v>
      </c>
      <c r="E93" s="179"/>
      <c r="F93" s="179"/>
      <c r="G93" s="179"/>
      <c r="I93" s="186">
        <v>77</v>
      </c>
      <c r="J93" s="182">
        <v>3</v>
      </c>
      <c r="L93" s="187">
        <v>15987</v>
      </c>
      <c r="M93" s="186">
        <v>148.69999999999999</v>
      </c>
      <c r="N93" s="186">
        <f t="shared" si="0"/>
        <v>299.15253571428576</v>
      </c>
      <c r="V93" s="179" t="s">
        <v>85</v>
      </c>
      <c r="W93" s="189">
        <f>SUM(W83:W92)</f>
        <v>20714.589180651525</v>
      </c>
      <c r="X93" s="189">
        <f>SUM(X83:X92)</f>
        <v>26320.232213158317</v>
      </c>
      <c r="Y93" s="189">
        <f>SUM(Y83:Y92)</f>
        <v>26964.834017064772</v>
      </c>
    </row>
    <row r="94" spans="1:25" s="182" customFormat="1" x14ac:dyDescent="0.25">
      <c r="A94" s="179">
        <v>4</v>
      </c>
      <c r="B94" s="179"/>
      <c r="C94" s="179">
        <v>115.2</v>
      </c>
      <c r="D94" s="179">
        <v>93.4</v>
      </c>
      <c r="E94" s="179"/>
      <c r="F94" s="179"/>
      <c r="G94" s="179"/>
      <c r="I94" s="186">
        <v>78.099999999999994</v>
      </c>
      <c r="J94" s="182">
        <v>4</v>
      </c>
      <c r="L94" s="187">
        <v>12493</v>
      </c>
      <c r="M94" s="186">
        <v>199.8</v>
      </c>
      <c r="N94" s="186">
        <f t="shared" si="0"/>
        <v>396.29345070422551</v>
      </c>
      <c r="V94" s="179"/>
      <c r="W94" s="179"/>
      <c r="X94" s="179"/>
      <c r="Y94" s="179"/>
    </row>
    <row r="95" spans="1:25" s="182" customFormat="1" x14ac:dyDescent="0.25">
      <c r="A95" s="179">
        <v>1</v>
      </c>
      <c r="B95" s="179">
        <v>1989</v>
      </c>
      <c r="C95" s="179">
        <v>106.6</v>
      </c>
      <c r="D95" s="179">
        <v>86.4</v>
      </c>
      <c r="E95" s="179"/>
      <c r="F95" s="179"/>
      <c r="G95" s="179"/>
      <c r="I95" s="186">
        <v>78.900000000000006</v>
      </c>
      <c r="J95" s="182">
        <v>1</v>
      </c>
      <c r="K95" s="182">
        <v>1989</v>
      </c>
      <c r="L95" s="187">
        <v>10988</v>
      </c>
      <c r="M95" s="186">
        <v>142.6</v>
      </c>
      <c r="N95" s="186">
        <f t="shared" si="0"/>
        <v>279.97223700887201</v>
      </c>
      <c r="V95" s="179" t="s">
        <v>170</v>
      </c>
      <c r="W95" s="190">
        <f>+W93+X72</f>
        <v>34129.684754870184</v>
      </c>
      <c r="X95" s="190">
        <f>+X93+Y72</f>
        <v>41856.376685947936</v>
      </c>
      <c r="Y95" s="190">
        <f>+Y93+Z72</f>
        <v>45451.950553343631</v>
      </c>
    </row>
    <row r="96" spans="1:25" s="182" customFormat="1" x14ac:dyDescent="0.25">
      <c r="A96" s="179">
        <v>2</v>
      </c>
      <c r="B96" s="179"/>
      <c r="C96" s="179">
        <v>98</v>
      </c>
      <c r="D96" s="179">
        <v>79.599999999999994</v>
      </c>
      <c r="E96" s="179"/>
      <c r="F96" s="179"/>
      <c r="G96" s="179"/>
      <c r="I96" s="186">
        <v>80.3</v>
      </c>
      <c r="J96" s="182">
        <v>2</v>
      </c>
      <c r="L96" s="187">
        <v>10292</v>
      </c>
      <c r="M96" s="186">
        <v>117.3</v>
      </c>
      <c r="N96" s="186">
        <f t="shared" si="0"/>
        <v>226.2845547945206</v>
      </c>
    </row>
    <row r="97" spans="1:25" s="182" customFormat="1" x14ac:dyDescent="0.25">
      <c r="A97" s="179">
        <v>3</v>
      </c>
      <c r="B97" s="179"/>
      <c r="C97" s="179">
        <v>96.9</v>
      </c>
      <c r="D97" s="179">
        <v>79</v>
      </c>
      <c r="E97" s="179"/>
      <c r="F97" s="179"/>
      <c r="G97" s="179"/>
      <c r="I97" s="186">
        <v>80.599999999999994</v>
      </c>
      <c r="J97" s="182">
        <v>3</v>
      </c>
      <c r="L97" s="187">
        <v>11352</v>
      </c>
      <c r="M97" s="186">
        <v>103.6</v>
      </c>
      <c r="N97" s="186">
        <f t="shared" si="0"/>
        <v>199.11187344913154</v>
      </c>
      <c r="Y97" s="179"/>
    </row>
    <row r="98" spans="1:25" s="182" customFormat="1" x14ac:dyDescent="0.25">
      <c r="A98" s="179">
        <v>4</v>
      </c>
      <c r="B98" s="179"/>
      <c r="C98" s="179">
        <v>93.4</v>
      </c>
      <c r="D98" s="179">
        <v>76.8</v>
      </c>
      <c r="E98" s="179"/>
      <c r="F98" s="179"/>
      <c r="G98" s="179"/>
      <c r="I98" s="186">
        <v>81.400000000000006</v>
      </c>
      <c r="J98" s="182">
        <v>4</v>
      </c>
      <c r="L98" s="187">
        <v>11958</v>
      </c>
      <c r="M98" s="186">
        <v>132</v>
      </c>
      <c r="N98" s="186">
        <f t="shared" si="0"/>
        <v>251.20135135135138</v>
      </c>
      <c r="V98" s="178" t="s">
        <v>185</v>
      </c>
      <c r="W98" s="179"/>
      <c r="X98" s="179"/>
      <c r="Y98" s="179"/>
    </row>
    <row r="99" spans="1:25" s="182" customFormat="1" x14ac:dyDescent="0.25">
      <c r="A99" s="179">
        <v>1</v>
      </c>
      <c r="B99" s="179">
        <v>1990</v>
      </c>
      <c r="C99" s="179">
        <v>99.4</v>
      </c>
      <c r="D99" s="179">
        <v>81.3</v>
      </c>
      <c r="E99" s="179"/>
      <c r="F99" s="179"/>
      <c r="G99" s="179"/>
      <c r="I99" s="186">
        <v>82.3</v>
      </c>
      <c r="J99" s="182">
        <v>1</v>
      </c>
      <c r="K99" s="182">
        <v>1990</v>
      </c>
      <c r="L99" s="187">
        <v>13741</v>
      </c>
      <c r="M99" s="186">
        <v>142.9</v>
      </c>
      <c r="N99" s="186">
        <f t="shared" si="0"/>
        <v>268.97061664641564</v>
      </c>
      <c r="V99" s="179"/>
      <c r="X99" s="179"/>
      <c r="Y99" s="179"/>
    </row>
    <row r="100" spans="1:25" s="182" customFormat="1" x14ac:dyDescent="0.25">
      <c r="A100" s="179">
        <v>2</v>
      </c>
      <c r="B100" s="179"/>
      <c r="C100" s="179">
        <v>88.6</v>
      </c>
      <c r="D100" s="179">
        <v>73.099999999999994</v>
      </c>
      <c r="E100" s="179"/>
      <c r="F100" s="179"/>
      <c r="G100" s="179"/>
      <c r="I100" s="186">
        <v>83.4</v>
      </c>
      <c r="J100" s="182">
        <v>2</v>
      </c>
      <c r="L100" s="187">
        <v>10045</v>
      </c>
      <c r="M100" s="186">
        <v>116.5</v>
      </c>
      <c r="N100" s="186">
        <f t="shared" si="0"/>
        <v>216.38757494004798</v>
      </c>
      <c r="V100" s="179"/>
      <c r="W100" s="185" t="str">
        <f>+W82</f>
        <v>2022</v>
      </c>
      <c r="X100" s="185" t="str">
        <f>+X82</f>
        <v>2023</v>
      </c>
      <c r="Y100" s="185" t="str">
        <f>+Y82</f>
        <v>2024</v>
      </c>
    </row>
    <row r="101" spans="1:25" s="182" customFormat="1" x14ac:dyDescent="0.25">
      <c r="A101" s="179">
        <v>3</v>
      </c>
      <c r="B101" s="179"/>
      <c r="C101" s="179">
        <v>88.2</v>
      </c>
      <c r="D101" s="179">
        <v>72.5</v>
      </c>
      <c r="E101" s="179"/>
      <c r="F101" s="179"/>
      <c r="G101" s="179"/>
      <c r="I101" s="186">
        <v>83.7</v>
      </c>
      <c r="J101" s="182">
        <v>3</v>
      </c>
      <c r="L101" s="187">
        <v>10870</v>
      </c>
      <c r="M101" s="186">
        <v>101.4</v>
      </c>
      <c r="N101" s="186">
        <f t="shared" si="0"/>
        <v>187.66571684587819</v>
      </c>
      <c r="V101" s="179" t="s">
        <v>18</v>
      </c>
      <c r="W101" s="191">
        <f>IF('Tab7'!C10="",+'Tab7'!C9+'Tab11'!C9,+'Tab7'!C10+'Tab11'!C10)</f>
        <v>23072.144553745609</v>
      </c>
      <c r="X101" s="191">
        <f>IF('Tab7'!D10="",+'Tab7'!D9+'Tab11'!D9,+'Tab7'!D10+'Tab11'!D10)</f>
        <v>21020.645943478263</v>
      </c>
      <c r="Y101" s="191">
        <f>IF('Tab7'!E10="",+'Tab7'!E9+'Tab11'!E9,+'Tab7'!E10+'Tab11'!E10)</f>
        <v>28281.518876086957</v>
      </c>
    </row>
    <row r="102" spans="1:25" s="182" customFormat="1" x14ac:dyDescent="0.25">
      <c r="A102" s="179">
        <v>4</v>
      </c>
      <c r="B102" s="179"/>
      <c r="C102" s="179">
        <v>84.8</v>
      </c>
      <c r="D102" s="179">
        <v>70.2</v>
      </c>
      <c r="E102" s="179"/>
      <c r="F102" s="179"/>
      <c r="G102" s="179"/>
      <c r="I102" s="186">
        <v>85.1</v>
      </c>
      <c r="J102" s="182">
        <v>4</v>
      </c>
      <c r="L102" s="187">
        <v>11076</v>
      </c>
      <c r="M102" s="186">
        <v>120</v>
      </c>
      <c r="N102" s="186">
        <f t="shared" si="0"/>
        <v>218.43595769682733</v>
      </c>
      <c r="V102" s="179" t="s">
        <v>86</v>
      </c>
      <c r="W102" s="191">
        <f>IF('Tab7'!C12="",+'Tab7'!C11+'Tab11'!C11,+'Tab7'!C12+'Tab11'!C12)</f>
        <v>64941.458161384115</v>
      </c>
      <c r="X102" s="191">
        <f>IF('Tab7'!D12="",+'Tab7'!D11+'Tab11'!D11,+'Tab7'!D12+'Tab11'!D12)</f>
        <v>82792.865608695662</v>
      </c>
      <c r="Y102" s="191">
        <f>IF('Tab7'!E12="",+'Tab7'!E11+'Tab11'!E11,+'Tab7'!E12+'Tab11'!E12)</f>
        <v>94753.928786561271</v>
      </c>
    </row>
    <row r="103" spans="1:25" s="182" customFormat="1" x14ac:dyDescent="0.25">
      <c r="A103" s="179">
        <v>1</v>
      </c>
      <c r="B103" s="179">
        <v>1991</v>
      </c>
      <c r="C103" s="179">
        <v>97.5</v>
      </c>
      <c r="D103" s="179">
        <v>82.4</v>
      </c>
      <c r="E103" s="179"/>
      <c r="F103" s="179"/>
      <c r="G103" s="179"/>
      <c r="I103" s="186">
        <v>85.5</v>
      </c>
      <c r="J103" s="182">
        <v>1</v>
      </c>
      <c r="K103" s="182">
        <v>1991</v>
      </c>
      <c r="L103" s="187">
        <v>10172</v>
      </c>
      <c r="M103" s="186">
        <v>130.10000000000002</v>
      </c>
      <c r="N103" s="186">
        <f t="shared" si="0"/>
        <v>235.71304970760241</v>
      </c>
      <c r="O103" s="187">
        <v>6727</v>
      </c>
      <c r="P103" s="186">
        <v>376.9</v>
      </c>
      <c r="Q103" s="186">
        <f>P103/I103*$I$69</f>
        <v>682.86124853801175</v>
      </c>
      <c r="R103" s="187">
        <v>9077</v>
      </c>
      <c r="S103" s="186">
        <v>139.9</v>
      </c>
      <c r="T103" s="186">
        <f>S103/I103*$I$69</f>
        <v>253.46852923976613</v>
      </c>
      <c r="V103" s="179" t="s">
        <v>63</v>
      </c>
      <c r="W103" s="191">
        <f>IF('Tab7'!C14="",+'Tab7'!C13+'Tab11'!C13,+'Tab7'!C14+'Tab11'!C14)</f>
        <v>30272.805524434069</v>
      </c>
      <c r="X103" s="191">
        <f>IF('Tab7'!D14="",+'Tab7'!D13+'Tab11'!D13,+'Tab7'!D14+'Tab11'!D14)</f>
        <v>31824.598347826086</v>
      </c>
      <c r="Y103" s="191">
        <f>IF('Tab7'!E14="",+'Tab7'!E13+'Tab11'!E13,+'Tab7'!E14+'Tab11'!E14)</f>
        <v>33931.282954968949</v>
      </c>
    </row>
    <row r="104" spans="1:25" s="182" customFormat="1" x14ac:dyDescent="0.25">
      <c r="A104" s="179">
        <v>2</v>
      </c>
      <c r="B104" s="179"/>
      <c r="C104" s="179">
        <v>93.9</v>
      </c>
      <c r="D104" s="179">
        <v>78</v>
      </c>
      <c r="E104" s="179"/>
      <c r="F104" s="179"/>
      <c r="G104" s="179"/>
      <c r="I104" s="186">
        <v>86.6</v>
      </c>
      <c r="J104" s="182">
        <v>2</v>
      </c>
      <c r="L104" s="187">
        <v>10188</v>
      </c>
      <c r="M104" s="186">
        <v>126.69999999999993</v>
      </c>
      <c r="N104" s="186">
        <f t="shared" si="0"/>
        <v>226.63718533487292</v>
      </c>
      <c r="O104" s="187">
        <v>5864</v>
      </c>
      <c r="P104" s="186">
        <v>369.29999999999995</v>
      </c>
      <c r="Q104" s="186">
        <f t="shared" ref="Q104:Q167" si="1">P104/I104*$I$69</f>
        <v>660.59283775981532</v>
      </c>
      <c r="R104" s="187">
        <v>12525</v>
      </c>
      <c r="S104" s="186">
        <v>176.29999999999998</v>
      </c>
      <c r="T104" s="186">
        <f t="shared" ref="T104:T167" si="2">S104/I104*$I$69</f>
        <v>315.36018764434186</v>
      </c>
      <c r="V104" s="179" t="s">
        <v>14</v>
      </c>
      <c r="W104" s="192">
        <f>+W106-SUM(W101:W103)</f>
        <v>218923.65754572459</v>
      </c>
      <c r="X104" s="192">
        <f>+X106-SUM(X101:X103)</f>
        <v>247136.62988242754</v>
      </c>
      <c r="Y104" s="192">
        <f>+Y106-SUM(Y101:Y103)</f>
        <v>259594.08184130988</v>
      </c>
    </row>
    <row r="105" spans="1:25" s="182" customFormat="1" x14ac:dyDescent="0.25">
      <c r="A105" s="179">
        <v>3</v>
      </c>
      <c r="B105" s="179"/>
      <c r="C105" s="179">
        <v>90.2</v>
      </c>
      <c r="D105" s="179">
        <v>76.099999999999994</v>
      </c>
      <c r="E105" s="179"/>
      <c r="F105" s="179"/>
      <c r="G105" s="179"/>
      <c r="I105" s="186">
        <v>86.6</v>
      </c>
      <c r="J105" s="182">
        <v>3</v>
      </c>
      <c r="L105" s="187">
        <v>10621</v>
      </c>
      <c r="M105" s="186">
        <v>132.60000000000002</v>
      </c>
      <c r="N105" s="186">
        <f t="shared" si="0"/>
        <v>237.19092956120102</v>
      </c>
      <c r="O105" s="187">
        <v>7951</v>
      </c>
      <c r="P105" s="186">
        <v>430.9</v>
      </c>
      <c r="Q105" s="186">
        <f t="shared" si="1"/>
        <v>770.78108256351049</v>
      </c>
      <c r="R105" s="187">
        <v>14126</v>
      </c>
      <c r="S105" s="186">
        <v>204.90000000000003</v>
      </c>
      <c r="T105" s="186">
        <f t="shared" si="2"/>
        <v>366.51901558891467</v>
      </c>
      <c r="V105" s="179"/>
      <c r="W105" s="179"/>
      <c r="X105" s="179"/>
      <c r="Y105" s="179"/>
    </row>
    <row r="106" spans="1:25" s="182" customFormat="1" x14ac:dyDescent="0.25">
      <c r="A106" s="179">
        <v>4</v>
      </c>
      <c r="B106" s="179"/>
      <c r="C106" s="179">
        <v>92.6</v>
      </c>
      <c r="D106" s="179">
        <v>78.099999999999994</v>
      </c>
      <c r="E106" s="179"/>
      <c r="F106" s="179"/>
      <c r="G106" s="179"/>
      <c r="I106" s="186">
        <v>87.3</v>
      </c>
      <c r="J106" s="182">
        <v>4</v>
      </c>
      <c r="L106" s="187">
        <v>11640</v>
      </c>
      <c r="M106" s="186">
        <v>138.20000000000005</v>
      </c>
      <c r="N106" s="186">
        <f t="shared" si="0"/>
        <v>245.22584765177561</v>
      </c>
      <c r="O106" s="187">
        <v>13048</v>
      </c>
      <c r="P106" s="186">
        <v>427.00000000000023</v>
      </c>
      <c r="Q106" s="186">
        <f t="shared" si="1"/>
        <v>757.68044100801899</v>
      </c>
      <c r="R106" s="187">
        <v>13048</v>
      </c>
      <c r="S106" s="186">
        <v>185</v>
      </c>
      <c r="T106" s="186">
        <f t="shared" si="2"/>
        <v>328.26904352806423</v>
      </c>
      <c r="V106" s="179" t="s">
        <v>87</v>
      </c>
      <c r="W106" s="191">
        <f>IF('Tab7'!C8="",+'Tab7'!C7+'Tab11'!C7,+'Tab7'!C8+'Tab11'!C8)</f>
        <v>337210.0657852884</v>
      </c>
      <c r="X106" s="191">
        <f>IF('Tab7'!D8="",+'Tab7'!D7+'Tab11'!D7,+'Tab7'!D8+'Tab11'!D8)</f>
        <v>382774.73978242755</v>
      </c>
      <c r="Y106" s="191">
        <f>IF('Tab7'!E8="",+'Tab7'!E7+'Tab11'!E7,+'Tab7'!E8+'Tab11'!E8)</f>
        <v>416560.81245892704</v>
      </c>
    </row>
    <row r="107" spans="1:25" s="182" customFormat="1" x14ac:dyDescent="0.25">
      <c r="A107" s="179">
        <v>1</v>
      </c>
      <c r="B107" s="179">
        <v>1992</v>
      </c>
      <c r="C107" s="179">
        <v>102</v>
      </c>
      <c r="D107" s="179">
        <v>87.1</v>
      </c>
      <c r="E107" s="179"/>
      <c r="F107" s="179"/>
      <c r="G107" s="179"/>
      <c r="I107" s="186">
        <v>87.5</v>
      </c>
      <c r="J107" s="182">
        <v>1</v>
      </c>
      <c r="K107" s="182">
        <v>1992</v>
      </c>
      <c r="L107" s="187">
        <v>10520</v>
      </c>
      <c r="M107" s="186">
        <v>129.4</v>
      </c>
      <c r="N107" s="186">
        <f>M107/I107*$I$69</f>
        <v>229.08606285714291</v>
      </c>
      <c r="O107" s="187">
        <v>6509</v>
      </c>
      <c r="P107" s="186">
        <v>409.5</v>
      </c>
      <c r="Q107" s="186">
        <f t="shared" si="1"/>
        <v>724.96710000000007</v>
      </c>
      <c r="R107" s="187">
        <v>11030</v>
      </c>
      <c r="S107" s="186">
        <v>180.5</v>
      </c>
      <c r="T107" s="186">
        <f t="shared" si="2"/>
        <v>319.55204285714291</v>
      </c>
    </row>
    <row r="108" spans="1:25" s="182" customFormat="1" x14ac:dyDescent="0.25">
      <c r="A108" s="179">
        <v>2</v>
      </c>
      <c r="B108" s="179"/>
      <c r="C108" s="179">
        <v>92.2</v>
      </c>
      <c r="D108" s="179">
        <v>78.900000000000006</v>
      </c>
      <c r="E108" s="179"/>
      <c r="F108" s="179"/>
      <c r="G108" s="179"/>
      <c r="I108" s="186">
        <v>88.6</v>
      </c>
      <c r="J108" s="182">
        <v>2</v>
      </c>
      <c r="L108" s="187">
        <v>10661</v>
      </c>
      <c r="M108" s="186">
        <v>112.9</v>
      </c>
      <c r="N108" s="186">
        <f t="shared" ref="N108:N171" si="3">M108/I108*$I$69</f>
        <v>197.39341704288947</v>
      </c>
      <c r="O108" s="187">
        <v>5632</v>
      </c>
      <c r="P108" s="186">
        <v>412</v>
      </c>
      <c r="Q108" s="186">
        <f t="shared" si="1"/>
        <v>720.33735891647871</v>
      </c>
      <c r="R108" s="187">
        <v>13252</v>
      </c>
      <c r="S108" s="186">
        <v>167</v>
      </c>
      <c r="T108" s="186">
        <f t="shared" si="2"/>
        <v>291.98140519187365</v>
      </c>
    </row>
    <row r="109" spans="1:25" s="182" customFormat="1" x14ac:dyDescent="0.25">
      <c r="A109" s="179">
        <v>3</v>
      </c>
      <c r="B109" s="179"/>
      <c r="C109" s="179">
        <v>93.3</v>
      </c>
      <c r="D109" s="179">
        <v>79.900000000000006</v>
      </c>
      <c r="E109" s="179"/>
      <c r="F109" s="179"/>
      <c r="G109" s="179"/>
      <c r="I109" s="186">
        <v>88.7</v>
      </c>
      <c r="J109" s="182">
        <v>3</v>
      </c>
      <c r="L109" s="187">
        <v>11590</v>
      </c>
      <c r="M109" s="186">
        <v>130.59999999999997</v>
      </c>
      <c r="N109" s="186">
        <f t="shared" si="3"/>
        <v>228.082519729425</v>
      </c>
      <c r="O109" s="187">
        <v>8642</v>
      </c>
      <c r="P109" s="186">
        <v>440.40000000000009</v>
      </c>
      <c r="Q109" s="186">
        <f t="shared" si="1"/>
        <v>769.12359639233398</v>
      </c>
      <c r="R109" s="187">
        <v>15450</v>
      </c>
      <c r="S109" s="186">
        <v>219.10000000000002</v>
      </c>
      <c r="T109" s="186">
        <f t="shared" si="2"/>
        <v>382.64073562570468</v>
      </c>
      <c r="V109" s="178" t="s">
        <v>186</v>
      </c>
      <c r="W109" s="179"/>
      <c r="X109" s="179"/>
      <c r="Y109" s="179"/>
    </row>
    <row r="110" spans="1:25" s="182" customFormat="1" x14ac:dyDescent="0.25">
      <c r="A110" s="179">
        <v>4</v>
      </c>
      <c r="B110" s="179"/>
      <c r="C110" s="179">
        <v>90.8</v>
      </c>
      <c r="D110" s="179">
        <v>77.599999999999994</v>
      </c>
      <c r="E110" s="179"/>
      <c r="F110" s="179"/>
      <c r="G110" s="179"/>
      <c r="I110" s="186">
        <v>89.3</v>
      </c>
      <c r="J110" s="182">
        <v>4</v>
      </c>
      <c r="L110" s="187">
        <v>11917</v>
      </c>
      <c r="M110" s="186">
        <v>108.50000000000006</v>
      </c>
      <c r="N110" s="186">
        <f t="shared" si="3"/>
        <v>188.2134798432252</v>
      </c>
      <c r="O110" s="187">
        <v>7139</v>
      </c>
      <c r="P110" s="186">
        <v>425.59999999999991</v>
      </c>
      <c r="Q110" s="186">
        <f t="shared" si="1"/>
        <v>738.28255319148934</v>
      </c>
      <c r="R110" s="187">
        <v>12309</v>
      </c>
      <c r="S110" s="186">
        <v>109.39999999999998</v>
      </c>
      <c r="T110" s="186">
        <f t="shared" si="2"/>
        <v>189.77469764837628</v>
      </c>
      <c r="V110" s="179"/>
      <c r="W110" s="179"/>
      <c r="X110" s="179"/>
      <c r="Y110" s="179"/>
    </row>
    <row r="111" spans="1:25" s="182" customFormat="1" x14ac:dyDescent="0.25">
      <c r="A111" s="179">
        <v>1</v>
      </c>
      <c r="B111" s="179">
        <v>1993</v>
      </c>
      <c r="C111" s="179">
        <v>112.6</v>
      </c>
      <c r="D111" s="179">
        <v>96.5</v>
      </c>
      <c r="E111" s="179"/>
      <c r="F111" s="179"/>
      <c r="G111" s="179"/>
      <c r="I111" s="186">
        <v>89.8</v>
      </c>
      <c r="J111" s="182">
        <v>1</v>
      </c>
      <c r="K111" s="182">
        <v>1993</v>
      </c>
      <c r="L111" s="187">
        <v>11275</v>
      </c>
      <c r="M111" s="186">
        <v>136.89999999999998</v>
      </c>
      <c r="N111" s="186">
        <f t="shared" si="3"/>
        <v>236.15631124721605</v>
      </c>
      <c r="O111" s="187">
        <v>6982</v>
      </c>
      <c r="P111" s="186">
        <v>449.4</v>
      </c>
      <c r="Q111" s="186">
        <f t="shared" si="1"/>
        <v>775.22751113585764</v>
      </c>
      <c r="R111" s="187">
        <v>10571</v>
      </c>
      <c r="S111" s="186">
        <v>175.5</v>
      </c>
      <c r="T111" s="186">
        <f t="shared" si="2"/>
        <v>302.7423858574611</v>
      </c>
      <c r="V111" s="179"/>
      <c r="W111" s="185" t="str">
        <f>+W100</f>
        <v>2022</v>
      </c>
      <c r="X111" s="185" t="str">
        <f>+X100</f>
        <v>2023</v>
      </c>
      <c r="Y111" s="185" t="str">
        <f>+Y100</f>
        <v>2024</v>
      </c>
    </row>
    <row r="112" spans="1:25" s="182" customFormat="1" x14ac:dyDescent="0.25">
      <c r="A112" s="179">
        <v>2</v>
      </c>
      <c r="B112" s="179"/>
      <c r="C112" s="179">
        <f>205.6-C111</f>
        <v>93</v>
      </c>
      <c r="D112" s="179">
        <f>176.6-D111</f>
        <v>80.099999999999994</v>
      </c>
      <c r="E112" s="179"/>
      <c r="F112" s="179"/>
      <c r="G112" s="179"/>
      <c r="I112" s="186">
        <v>90.8</v>
      </c>
      <c r="J112" s="182">
        <v>2</v>
      </c>
      <c r="L112" s="187">
        <v>10076</v>
      </c>
      <c r="M112" s="186">
        <v>115.20000000000002</v>
      </c>
      <c r="N112" s="186">
        <f t="shared" si="3"/>
        <v>196.53462555066088</v>
      </c>
      <c r="O112" s="187">
        <v>6332</v>
      </c>
      <c r="P112" s="186">
        <v>352.9</v>
      </c>
      <c r="Q112" s="186">
        <f t="shared" si="1"/>
        <v>602.05789372246704</v>
      </c>
      <c r="R112" s="187">
        <v>12919</v>
      </c>
      <c r="S112" s="186">
        <v>191.20000000000005</v>
      </c>
      <c r="T112" s="186">
        <f t="shared" si="2"/>
        <v>326.19288546255518</v>
      </c>
      <c r="V112" s="179" t="s">
        <v>171</v>
      </c>
      <c r="W112" s="190">
        <f>IF('Tab7'!C38="",+'Tab7'!C37+'Tab11'!C37,+'Tab7'!C38+'Tab11'!C38)</f>
        <v>4972.1505358669619</v>
      </c>
      <c r="X112" s="190">
        <f>IF('Tab7'!D38="",+'Tab7'!D37+'Tab11'!D37,+'Tab7'!D38+'Tab11'!D38)</f>
        <v>5011.4091680814745</v>
      </c>
      <c r="Y112" s="190">
        <f>IF('Tab7'!E38="",+'Tab7'!E37+'Tab11'!E37,+'Tab7'!E38+'Tab11'!E38)</f>
        <v>5372.6990560999202</v>
      </c>
    </row>
    <row r="113" spans="1:25" s="182" customFormat="1" x14ac:dyDescent="0.25">
      <c r="A113" s="179">
        <v>3</v>
      </c>
      <c r="B113" s="179"/>
      <c r="C113" s="179">
        <f>293.1-C112-C111</f>
        <v>87.500000000000028</v>
      </c>
      <c r="D113" s="179">
        <f>250.2-D112-D111</f>
        <v>73.599999999999994</v>
      </c>
      <c r="E113" s="179"/>
      <c r="F113" s="179"/>
      <c r="G113" s="179"/>
      <c r="I113" s="186">
        <v>90.6</v>
      </c>
      <c r="J113" s="182">
        <v>3</v>
      </c>
      <c r="L113" s="187">
        <v>11766</v>
      </c>
      <c r="M113" s="186">
        <v>132.79999999999998</v>
      </c>
      <c r="N113" s="186">
        <f t="shared" si="3"/>
        <v>227.06088300220753</v>
      </c>
      <c r="O113" s="187">
        <v>6675</v>
      </c>
      <c r="P113" s="186">
        <v>388.50000000000023</v>
      </c>
      <c r="Q113" s="186">
        <f t="shared" si="1"/>
        <v>664.25567052980182</v>
      </c>
      <c r="R113" s="187">
        <v>14800</v>
      </c>
      <c r="S113" s="186">
        <v>216.89999999999998</v>
      </c>
      <c r="T113" s="186">
        <f t="shared" si="2"/>
        <v>370.85471026490069</v>
      </c>
      <c r="V113" s="179" t="s">
        <v>86</v>
      </c>
      <c r="W113" s="190">
        <f>IF('Tab7'!C40="",+'Tab7'!C39+'Tab11'!C39,+'Tab7'!C40+'Tab11'!C40)</f>
        <v>3710.1800121123592</v>
      </c>
      <c r="X113" s="190">
        <f>IF('Tab7'!D40="",+'Tab7'!D39+'Tab11'!D39,+'Tab7'!D40+'Tab11'!D40)</f>
        <v>5604.1269978801211</v>
      </c>
      <c r="Y113" s="190">
        <f>IF('Tab7'!E40="",+'Tab7'!E39+'Tab11'!E39,+'Tab7'!E40+'Tab11'!E40)</f>
        <v>6125.9000097641056</v>
      </c>
    </row>
    <row r="114" spans="1:25" s="182" customFormat="1" x14ac:dyDescent="0.25">
      <c r="A114" s="179">
        <v>4</v>
      </c>
      <c r="B114" s="179"/>
      <c r="C114" s="179">
        <f>413.2-C113-C112-C111</f>
        <v>120.09999999999994</v>
      </c>
      <c r="D114" s="179">
        <f>356.8-D113-D112-D111</f>
        <v>106.60000000000005</v>
      </c>
      <c r="E114" s="179"/>
      <c r="F114" s="179"/>
      <c r="G114" s="179"/>
      <c r="I114" s="186">
        <v>91</v>
      </c>
      <c r="J114" s="182">
        <v>4</v>
      </c>
      <c r="L114" s="187">
        <v>12707</v>
      </c>
      <c r="M114" s="186">
        <v>157.79999999999995</v>
      </c>
      <c r="N114" s="186">
        <f t="shared" si="3"/>
        <v>268.61981868131863</v>
      </c>
      <c r="O114" s="187">
        <v>6319</v>
      </c>
      <c r="P114" s="186">
        <v>466.99999999999977</v>
      </c>
      <c r="Q114" s="186">
        <f t="shared" si="1"/>
        <v>794.96486263736244</v>
      </c>
      <c r="R114" s="187">
        <v>11391</v>
      </c>
      <c r="S114" s="186">
        <v>164.5</v>
      </c>
      <c r="T114" s="186">
        <f t="shared" si="2"/>
        <v>280.02509615384622</v>
      </c>
      <c r="V114" s="179" t="s">
        <v>63</v>
      </c>
      <c r="W114" s="190">
        <f>IF('Tab7'!C42="",+'Tab7'!C41+'Tab11'!C41,+'Tab7'!C42+'Tab11'!C42)</f>
        <v>463.99447469833098</v>
      </c>
      <c r="X114" s="190">
        <f>IF('Tab7'!D42="",+'Tab7'!D41+'Tab11'!D41,+'Tab7'!D42+'Tab11'!D42)</f>
        <v>583.64077985221525</v>
      </c>
      <c r="Y114" s="190">
        <f>IF('Tab7'!E42="",+'Tab7'!E41+'Tab11'!E41,+'Tab7'!E42+'Tab11'!E42)</f>
        <v>602.72729656626018</v>
      </c>
    </row>
    <row r="115" spans="1:25" s="182" customFormat="1" x14ac:dyDescent="0.25">
      <c r="A115" s="179">
        <v>1</v>
      </c>
      <c r="B115" s="179">
        <v>1994</v>
      </c>
      <c r="C115" s="179">
        <v>138.4</v>
      </c>
      <c r="D115" s="179">
        <v>120</v>
      </c>
      <c r="E115" s="179"/>
      <c r="F115" s="179"/>
      <c r="G115" s="179"/>
      <c r="I115" s="186">
        <v>91</v>
      </c>
      <c r="J115" s="182">
        <v>1</v>
      </c>
      <c r="K115" s="182">
        <v>1994</v>
      </c>
      <c r="L115" s="187">
        <v>15224</v>
      </c>
      <c r="M115" s="186">
        <v>189</v>
      </c>
      <c r="N115" s="186">
        <f t="shared" si="3"/>
        <v>321.7309615384616</v>
      </c>
      <c r="O115" s="187">
        <v>6291</v>
      </c>
      <c r="P115" s="186">
        <v>427.6</v>
      </c>
      <c r="Q115" s="186">
        <f t="shared" si="1"/>
        <v>727.8950219780221</v>
      </c>
      <c r="R115" s="187">
        <v>8795</v>
      </c>
      <c r="S115" s="186">
        <v>161.69999999999999</v>
      </c>
      <c r="T115" s="186">
        <f t="shared" si="2"/>
        <v>275.25871153846157</v>
      </c>
      <c r="V115" s="179" t="s">
        <v>14</v>
      </c>
      <c r="W115" s="193">
        <f>+W117-SUM(W112:W114)</f>
        <v>2950.0344591968387</v>
      </c>
      <c r="X115" s="193">
        <f>+X117-SUM(X112:X114)</f>
        <v>5782.6660956862179</v>
      </c>
      <c r="Y115" s="193">
        <f>+Y117-SUM(Y112:Y114)</f>
        <v>4140.7105833560563</v>
      </c>
    </row>
    <row r="116" spans="1:25" s="182" customFormat="1" x14ac:dyDescent="0.25">
      <c r="A116" s="179">
        <v>2</v>
      </c>
      <c r="B116" s="179"/>
      <c r="C116" s="179">
        <f>252.9-C115</f>
        <v>114.5</v>
      </c>
      <c r="D116" s="179">
        <f>218.1-D115</f>
        <v>98.1</v>
      </c>
      <c r="E116" s="179"/>
      <c r="F116" s="179"/>
      <c r="G116" s="179"/>
      <c r="I116" s="186">
        <v>91.7</v>
      </c>
      <c r="J116" s="182">
        <v>2</v>
      </c>
      <c r="L116" s="187">
        <v>13585</v>
      </c>
      <c r="M116" s="186">
        <v>166.5</v>
      </c>
      <c r="N116" s="186">
        <f t="shared" si="3"/>
        <v>281.26607142857148</v>
      </c>
      <c r="O116" s="187">
        <v>5517</v>
      </c>
      <c r="P116" s="186">
        <v>494.30000000000007</v>
      </c>
      <c r="Q116" s="186">
        <f t="shared" si="1"/>
        <v>835.01392857142878</v>
      </c>
      <c r="R116" s="187">
        <v>13449</v>
      </c>
      <c r="S116" s="186">
        <v>196.2</v>
      </c>
      <c r="T116" s="186">
        <f t="shared" si="2"/>
        <v>331.43785714285718</v>
      </c>
      <c r="V116" s="179"/>
      <c r="W116" s="190"/>
      <c r="X116" s="190"/>
      <c r="Y116" s="190"/>
    </row>
    <row r="117" spans="1:25" s="182" customFormat="1" x14ac:dyDescent="0.25">
      <c r="A117" s="179">
        <v>3</v>
      </c>
      <c r="B117" s="179"/>
      <c r="C117" s="179">
        <f>365.7-C115-C116</f>
        <v>112.79999999999998</v>
      </c>
      <c r="D117" s="179">
        <f>316.9-D115-D116</f>
        <v>98.799999999999983</v>
      </c>
      <c r="E117" s="179"/>
      <c r="F117" s="179"/>
      <c r="G117" s="179"/>
      <c r="I117" s="186">
        <v>92.1</v>
      </c>
      <c r="J117" s="182">
        <v>3</v>
      </c>
      <c r="L117" s="187">
        <v>13956</v>
      </c>
      <c r="M117" s="186">
        <v>169.89999999999998</v>
      </c>
      <c r="N117" s="186">
        <f t="shared" si="3"/>
        <v>285.7631297502715</v>
      </c>
      <c r="O117" s="187">
        <v>8952</v>
      </c>
      <c r="P117" s="186">
        <v>425.5</v>
      </c>
      <c r="Q117" s="186">
        <f t="shared" si="1"/>
        <v>715.66928610206321</v>
      </c>
      <c r="R117" s="187">
        <v>15669</v>
      </c>
      <c r="S117" s="186">
        <v>219.80000000000007</v>
      </c>
      <c r="T117" s="186">
        <f t="shared" si="2"/>
        <v>369.69238327904475</v>
      </c>
      <c r="V117" s="179" t="s">
        <v>87</v>
      </c>
      <c r="W117" s="190">
        <f>IF('Tab7'!C36="",+'Tab7'!C35+'Tab11'!C35,+'Tab7'!C36+'Tab11'!C36)</f>
        <v>12096.359481874491</v>
      </c>
      <c r="X117" s="190">
        <f>IF('Tab7'!D36="",+'Tab7'!D35+'Tab11'!D35,+'Tab7'!D36+'Tab11'!D36)</f>
        <v>16981.843041500029</v>
      </c>
      <c r="Y117" s="190">
        <f>IF('Tab7'!E36="",+'Tab7'!E35+'Tab11'!E35,+'Tab7'!E36+'Tab11'!E36)</f>
        <v>16242.036945786342</v>
      </c>
    </row>
    <row r="118" spans="1:25" s="182" customFormat="1" x14ac:dyDescent="0.25">
      <c r="A118" s="179">
        <v>4</v>
      </c>
      <c r="B118" s="179"/>
      <c r="C118" s="179">
        <f>480.2-C115-C116-C117</f>
        <v>114.49999999999997</v>
      </c>
      <c r="D118" s="179">
        <f>417.1-D115-D116-D117</f>
        <v>100.20000000000005</v>
      </c>
      <c r="E118" s="179"/>
      <c r="F118" s="179"/>
      <c r="G118" s="179"/>
      <c r="I118" s="186">
        <v>92.6</v>
      </c>
      <c r="J118" s="182">
        <v>4</v>
      </c>
      <c r="L118" s="187">
        <v>14006</v>
      </c>
      <c r="M118" s="186">
        <v>140.80000000000007</v>
      </c>
      <c r="N118" s="186">
        <f t="shared" si="3"/>
        <v>235.53969762419021</v>
      </c>
      <c r="O118" s="187">
        <v>8189</v>
      </c>
      <c r="P118" s="186">
        <v>390.59999999999991</v>
      </c>
      <c r="Q118" s="186">
        <f t="shared" si="1"/>
        <v>653.42191684665238</v>
      </c>
      <c r="R118" s="187">
        <v>14139</v>
      </c>
      <c r="S118" s="186">
        <v>214.39999999999998</v>
      </c>
      <c r="T118" s="186">
        <f t="shared" si="2"/>
        <v>358.66272138228948</v>
      </c>
      <c r="V118" s="179"/>
      <c r="X118" s="179"/>
    </row>
    <row r="119" spans="1:25" s="182" customFormat="1" x14ac:dyDescent="0.25">
      <c r="A119" s="179">
        <v>1</v>
      </c>
      <c r="B119" s="179">
        <v>1995</v>
      </c>
      <c r="C119" s="179">
        <v>137.19999999999999</v>
      </c>
      <c r="D119" s="179">
        <v>119.3</v>
      </c>
      <c r="E119" s="179"/>
      <c r="F119" s="179"/>
      <c r="G119" s="179"/>
      <c r="I119" s="186">
        <v>93.4</v>
      </c>
      <c r="J119" s="182">
        <v>1</v>
      </c>
      <c r="K119" s="182">
        <v>1995</v>
      </c>
      <c r="L119" s="187">
        <v>13188</v>
      </c>
      <c r="M119" s="186">
        <v>171.1</v>
      </c>
      <c r="N119" s="186">
        <f t="shared" si="3"/>
        <v>283.77594486081375</v>
      </c>
      <c r="O119" s="187">
        <v>7699</v>
      </c>
      <c r="P119" s="186">
        <v>543</v>
      </c>
      <c r="Q119" s="186">
        <f t="shared" si="1"/>
        <v>900.58642933618853</v>
      </c>
      <c r="R119" s="187">
        <v>11007</v>
      </c>
      <c r="S119" s="186">
        <v>183.1</v>
      </c>
      <c r="T119" s="186">
        <f t="shared" si="2"/>
        <v>303.67840738758036</v>
      </c>
      <c r="V119" s="178" t="s">
        <v>180</v>
      </c>
    </row>
    <row r="120" spans="1:25" s="182" customFormat="1" x14ac:dyDescent="0.25">
      <c r="A120" s="179">
        <v>2</v>
      </c>
      <c r="B120" s="179"/>
      <c r="C120" s="179">
        <f>248.2-C119</f>
        <v>111</v>
      </c>
      <c r="D120" s="179">
        <f>214.7-D119</f>
        <v>95.399999999999991</v>
      </c>
      <c r="E120" s="179"/>
      <c r="F120" s="179"/>
      <c r="G120" s="179"/>
      <c r="I120" s="186">
        <v>94.1</v>
      </c>
      <c r="J120" s="182">
        <v>2</v>
      </c>
      <c r="L120" s="187">
        <v>11077</v>
      </c>
      <c r="M120" s="186">
        <v>148.30000000000004</v>
      </c>
      <c r="N120" s="186">
        <f t="shared" si="3"/>
        <v>244.13158607863988</v>
      </c>
      <c r="O120" s="187">
        <v>5465</v>
      </c>
      <c r="P120" s="186">
        <v>462.40000000000009</v>
      </c>
      <c r="Q120" s="186">
        <f t="shared" si="1"/>
        <v>761.2032731137092</v>
      </c>
      <c r="R120" s="187">
        <v>13915</v>
      </c>
      <c r="S120" s="186">
        <v>213.4</v>
      </c>
      <c r="T120" s="186">
        <f t="shared" si="2"/>
        <v>351.29926142401706</v>
      </c>
    </row>
    <row r="121" spans="1:25" s="182" customFormat="1" x14ac:dyDescent="0.25">
      <c r="A121" s="179">
        <v>3</v>
      </c>
      <c r="B121" s="179"/>
      <c r="C121" s="179">
        <f>364.1-C119-C120</f>
        <v>115.90000000000003</v>
      </c>
      <c r="D121" s="179">
        <f>315.7-D119-D120</f>
        <v>100.99999999999999</v>
      </c>
      <c r="E121" s="179"/>
      <c r="F121" s="179"/>
      <c r="G121" s="179"/>
      <c r="I121" s="186">
        <v>94.1</v>
      </c>
      <c r="J121" s="182">
        <v>3</v>
      </c>
      <c r="L121" s="187">
        <v>13937</v>
      </c>
      <c r="M121" s="186">
        <v>180.19999999999993</v>
      </c>
      <c r="N121" s="186">
        <f t="shared" si="3"/>
        <v>296.64539319872472</v>
      </c>
      <c r="O121" s="187">
        <v>9139</v>
      </c>
      <c r="P121" s="186">
        <v>487.89999999999986</v>
      </c>
      <c r="Q121" s="186">
        <f t="shared" si="1"/>
        <v>803.18139479277352</v>
      </c>
      <c r="R121" s="187">
        <v>17436</v>
      </c>
      <c r="S121" s="186">
        <v>224.09999999999991</v>
      </c>
      <c r="T121" s="186">
        <f t="shared" si="2"/>
        <v>368.91361052072256</v>
      </c>
      <c r="V121" s="179"/>
      <c r="W121" s="185" t="str">
        <f>+'Tab3'!C6</f>
        <v>2022</v>
      </c>
      <c r="X121" s="185" t="str">
        <f>+'Tab3'!D6</f>
        <v>2023</v>
      </c>
      <c r="Y121" s="185" t="str">
        <f>+'Tab3'!E6</f>
        <v>2024</v>
      </c>
    </row>
    <row r="122" spans="1:25" s="182" customFormat="1" x14ac:dyDescent="0.25">
      <c r="A122" s="179">
        <v>4</v>
      </c>
      <c r="B122" s="179"/>
      <c r="C122" s="179">
        <f>482.9-C119-C120-C121</f>
        <v>118.79999999999995</v>
      </c>
      <c r="D122" s="179">
        <f>420.1-D119-D120-D121</f>
        <v>104.40000000000005</v>
      </c>
      <c r="E122" s="179"/>
      <c r="F122" s="179"/>
      <c r="G122" s="179"/>
      <c r="I122" s="186">
        <v>94.6</v>
      </c>
      <c r="J122" s="182">
        <v>4</v>
      </c>
      <c r="L122" s="187">
        <v>13920</v>
      </c>
      <c r="M122" s="186">
        <v>172.00000000000006</v>
      </c>
      <c r="N122" s="186">
        <f t="shared" si="3"/>
        <v>281.65000000000015</v>
      </c>
      <c r="O122" s="187">
        <v>7500</v>
      </c>
      <c r="P122" s="186">
        <v>369.89999999999986</v>
      </c>
      <c r="Q122" s="186">
        <f t="shared" si="1"/>
        <v>605.71124999999995</v>
      </c>
      <c r="R122" s="187">
        <v>15130</v>
      </c>
      <c r="S122" s="186">
        <v>206.30000000000018</v>
      </c>
      <c r="T122" s="186">
        <f t="shared" si="2"/>
        <v>337.81625000000037</v>
      </c>
      <c r="V122" s="179" t="s">
        <v>10</v>
      </c>
      <c r="W122" s="185">
        <f>IF('Tab3'!C22="",'Tab3'!C29,'Tab3'!C30)</f>
        <v>272587</v>
      </c>
      <c r="X122" s="185">
        <f>IF('Tab3'!D22="",'Tab3'!D29,'Tab3'!D30)</f>
        <v>304371.77884615387</v>
      </c>
      <c r="Y122" s="185">
        <f>IF('Tab3'!E22="",'Tab3'!E29,'Tab3'!E30)</f>
        <v>341034.77884615387</v>
      </c>
    </row>
    <row r="123" spans="1:25" s="182" customFormat="1" x14ac:dyDescent="0.25">
      <c r="A123" s="179">
        <v>1</v>
      </c>
      <c r="B123" s="179">
        <v>1996</v>
      </c>
      <c r="C123" s="179">
        <v>143.9</v>
      </c>
      <c r="D123" s="179">
        <v>126.9</v>
      </c>
      <c r="E123" s="179"/>
      <c r="F123" s="179"/>
      <c r="G123" s="179"/>
      <c r="I123" s="186">
        <v>94.2</v>
      </c>
      <c r="J123" s="182">
        <v>1</v>
      </c>
      <c r="K123" s="182">
        <v>1996</v>
      </c>
      <c r="L123" s="187">
        <v>29850</v>
      </c>
      <c r="M123" s="186">
        <v>375.59999999999997</v>
      </c>
      <c r="N123" s="186">
        <f t="shared" si="3"/>
        <v>617.65665605095546</v>
      </c>
      <c r="O123" s="187">
        <v>7239</v>
      </c>
      <c r="P123" s="186">
        <v>479.9</v>
      </c>
      <c r="Q123" s="186">
        <f t="shared" si="1"/>
        <v>789.17313428874752</v>
      </c>
      <c r="R123" s="187">
        <v>11785</v>
      </c>
      <c r="S123" s="186">
        <v>198.60000000000002</v>
      </c>
      <c r="T123" s="186">
        <f t="shared" si="2"/>
        <v>326.58842356687904</v>
      </c>
      <c r="V123" s="182" t="s">
        <v>112</v>
      </c>
      <c r="W123" s="185">
        <f>IF('Tab9'!C8="",'Tab9'!C7,'Tab9'!C8)</f>
        <v>95185.337368257198</v>
      </c>
      <c r="X123" s="185">
        <f>IF('Tab9'!D8="",'Tab9'!D7,'Tab9'!D8)</f>
        <v>110635.1745408884</v>
      </c>
      <c r="Y123" s="185">
        <f>IF('Tab9'!E8="",'Tab9'!E7,'Tab9'!E8)</f>
        <v>120042.07330089467</v>
      </c>
    </row>
    <row r="124" spans="1:25" s="182" customFormat="1" x14ac:dyDescent="0.25">
      <c r="A124" s="179">
        <v>2</v>
      </c>
      <c r="B124" s="179"/>
      <c r="C124" s="179">
        <f>275.5-C123</f>
        <v>131.6</v>
      </c>
      <c r="D124" s="179">
        <f>242.6-D123</f>
        <v>115.69999999999999</v>
      </c>
      <c r="E124" s="179"/>
      <c r="F124" s="179"/>
      <c r="G124" s="179"/>
      <c r="I124" s="186">
        <v>95.1</v>
      </c>
      <c r="J124" s="182">
        <v>2</v>
      </c>
      <c r="L124" s="187">
        <v>17799</v>
      </c>
      <c r="M124" s="186">
        <v>234.8</v>
      </c>
      <c r="N124" s="186">
        <f t="shared" si="3"/>
        <v>382.46352260778139</v>
      </c>
      <c r="O124" s="187">
        <v>6503</v>
      </c>
      <c r="P124" s="186">
        <v>585.30000000000007</v>
      </c>
      <c r="Q124" s="186">
        <f t="shared" si="1"/>
        <v>953.38969242902238</v>
      </c>
      <c r="R124" s="187">
        <v>14642</v>
      </c>
      <c r="S124" s="186">
        <v>220.09999999999997</v>
      </c>
      <c r="T124" s="186">
        <f t="shared" si="2"/>
        <v>358.51883017875923</v>
      </c>
      <c r="V124" s="182" t="s">
        <v>111</v>
      </c>
      <c r="W124" s="185">
        <f>IF('Tab8'!C8="",'Tab8'!C7,'Tab8'!C8)</f>
        <v>183082.73117773244</v>
      </c>
      <c r="X124" s="185">
        <f>IF('Tab8'!D8="",'Tab8'!D7,'Tab8'!D8)</f>
        <v>200684.6616962277</v>
      </c>
      <c r="Y124" s="185">
        <f>IF('Tab8'!E8="",'Tab8'!E7,'Tab8'!E8)</f>
        <v>213859.6616962277</v>
      </c>
    </row>
    <row r="125" spans="1:25" s="182" customFormat="1" x14ac:dyDescent="0.25">
      <c r="A125" s="179">
        <v>3</v>
      </c>
      <c r="B125" s="179"/>
      <c r="C125" s="179">
        <f>387.5-C123-C124</f>
        <v>112</v>
      </c>
      <c r="D125" s="179">
        <f>339.3-D123-D124</f>
        <v>96.700000000000017</v>
      </c>
      <c r="E125" s="179"/>
      <c r="F125" s="179"/>
      <c r="G125" s="179"/>
      <c r="I125" s="186">
        <v>95.5</v>
      </c>
      <c r="J125" s="182">
        <v>3</v>
      </c>
      <c r="L125" s="187">
        <v>16263</v>
      </c>
      <c r="M125" s="186">
        <v>240.00000000000011</v>
      </c>
      <c r="N125" s="186">
        <f t="shared" si="3"/>
        <v>389.2963350785343</v>
      </c>
      <c r="O125" s="187">
        <v>8934</v>
      </c>
      <c r="P125" s="186">
        <v>581.89999999999986</v>
      </c>
      <c r="Q125" s="186">
        <f t="shared" si="1"/>
        <v>943.88140575916225</v>
      </c>
      <c r="R125" s="187">
        <v>17198</v>
      </c>
      <c r="S125" s="186">
        <v>233.2</v>
      </c>
      <c r="T125" s="186">
        <f t="shared" si="2"/>
        <v>378.26627225130898</v>
      </c>
      <c r="V125" s="179" t="s">
        <v>169</v>
      </c>
      <c r="W125" s="185">
        <f>IF('Tab3'!C16="",'Tab3'!C15,'Tab3'!C16)</f>
        <v>32504.417029049211</v>
      </c>
      <c r="X125" s="185">
        <f>IF('Tab3'!D16="",'Tab3'!D15,'Tab3'!D16)</f>
        <v>40446.632107023404</v>
      </c>
      <c r="Y125" s="185">
        <f>IF('Tab3'!E16="",'Tab3'!E15,'Tab3'!E16)</f>
        <v>46532.741041567126</v>
      </c>
    </row>
    <row r="126" spans="1:25" s="182" customFormat="1" x14ac:dyDescent="0.25">
      <c r="A126" s="179">
        <v>4</v>
      </c>
      <c r="B126" s="179"/>
      <c r="C126" s="179">
        <f>520-C123-C124-C125</f>
        <v>132.50000000000003</v>
      </c>
      <c r="D126" s="179">
        <f>452.4-D123-D124-D125</f>
        <v>113.1</v>
      </c>
      <c r="E126" s="179"/>
      <c r="F126" s="179"/>
      <c r="G126" s="179"/>
      <c r="I126" s="186">
        <v>96.3</v>
      </c>
      <c r="J126" s="182">
        <v>4</v>
      </c>
      <c r="L126" s="187">
        <v>16638</v>
      </c>
      <c r="M126" s="186">
        <v>233.40000000000009</v>
      </c>
      <c r="N126" s="186">
        <f t="shared" si="3"/>
        <v>375.44559190031174</v>
      </c>
      <c r="O126" s="187">
        <v>7966</v>
      </c>
      <c r="P126" s="186">
        <v>665.80000000000018</v>
      </c>
      <c r="Q126" s="186">
        <f t="shared" si="1"/>
        <v>1071.0011786085156</v>
      </c>
      <c r="R126" s="187">
        <v>13841</v>
      </c>
      <c r="S126" s="186">
        <v>188.00000000000011</v>
      </c>
      <c r="T126" s="186">
        <f t="shared" si="2"/>
        <v>302.41547248182786</v>
      </c>
    </row>
    <row r="127" spans="1:25" s="182" customFormat="1" x14ac:dyDescent="0.25">
      <c r="A127" s="179">
        <v>1</v>
      </c>
      <c r="B127" s="179">
        <v>1997</v>
      </c>
      <c r="C127" s="179">
        <v>142.6</v>
      </c>
      <c r="D127" s="179">
        <v>124.8</v>
      </c>
      <c r="E127" s="179"/>
      <c r="F127" s="179"/>
      <c r="G127" s="179"/>
      <c r="I127" s="186">
        <v>97.3</v>
      </c>
      <c r="J127" s="182">
        <v>1</v>
      </c>
      <c r="K127" s="182">
        <v>1997</v>
      </c>
      <c r="L127" s="187">
        <v>17837</v>
      </c>
      <c r="M127" s="186">
        <v>255.29999999999998</v>
      </c>
      <c r="N127" s="186">
        <f t="shared" si="3"/>
        <v>406.45308067831456</v>
      </c>
      <c r="O127" s="187">
        <v>7574</v>
      </c>
      <c r="P127" s="186">
        <v>625.70000000000005</v>
      </c>
      <c r="Q127" s="186">
        <f t="shared" si="1"/>
        <v>996.15234069886969</v>
      </c>
      <c r="R127" s="187">
        <v>10571</v>
      </c>
      <c r="S127" s="186">
        <v>187.8</v>
      </c>
      <c r="T127" s="186">
        <f t="shared" si="2"/>
        <v>298.98898766700933</v>
      </c>
      <c r="V127" s="178" t="s">
        <v>181</v>
      </c>
    </row>
    <row r="128" spans="1:25" s="182" customFormat="1" x14ac:dyDescent="0.25">
      <c r="A128" s="179">
        <v>2</v>
      </c>
      <c r="B128" s="179"/>
      <c r="C128" s="179">
        <f>284.4-C127</f>
        <v>141.79999999999998</v>
      </c>
      <c r="D128" s="179">
        <f>247.3-D127</f>
        <v>122.50000000000001</v>
      </c>
      <c r="E128" s="179"/>
      <c r="F128" s="179"/>
      <c r="G128" s="179"/>
      <c r="I128" s="186">
        <v>97.7</v>
      </c>
      <c r="J128" s="182">
        <v>2</v>
      </c>
      <c r="L128" s="187">
        <v>16872</v>
      </c>
      <c r="M128" s="186">
        <v>281.30000000000007</v>
      </c>
      <c r="N128" s="186">
        <f t="shared" si="3"/>
        <v>446.01309877175044</v>
      </c>
      <c r="O128" s="187">
        <v>7284</v>
      </c>
      <c r="P128" s="186">
        <v>664.39999999999986</v>
      </c>
      <c r="Q128" s="186">
        <f t="shared" si="1"/>
        <v>1053.4344216990787</v>
      </c>
      <c r="R128" s="187">
        <v>14837</v>
      </c>
      <c r="S128" s="186">
        <v>224.59999999999997</v>
      </c>
      <c r="T128" s="186">
        <f t="shared" si="2"/>
        <v>356.11284032753326</v>
      </c>
      <c r="W128" s="185" t="str">
        <f>+'Tab3'!C6</f>
        <v>2022</v>
      </c>
      <c r="X128" s="185" t="str">
        <f>+'Tab3'!D6</f>
        <v>2023</v>
      </c>
      <c r="Y128" s="185" t="str">
        <f>+'Tab3'!E6</f>
        <v>2024</v>
      </c>
    </row>
    <row r="129" spans="1:25" s="182" customFormat="1" x14ac:dyDescent="0.25">
      <c r="A129" s="179">
        <v>3</v>
      </c>
      <c r="B129" s="179"/>
      <c r="C129" s="179">
        <f>419.8-C127-C128</f>
        <v>135.40000000000006</v>
      </c>
      <c r="D129" s="179">
        <f>364.6-D127-D128</f>
        <v>117.3</v>
      </c>
      <c r="E129" s="179"/>
      <c r="F129" s="179" t="s">
        <v>74</v>
      </c>
      <c r="G129" s="179"/>
      <c r="I129" s="186">
        <v>97.7</v>
      </c>
      <c r="J129" s="182">
        <v>3</v>
      </c>
      <c r="L129" s="187">
        <v>17873</v>
      </c>
      <c r="M129" s="186">
        <v>297.89999999999998</v>
      </c>
      <c r="N129" s="186">
        <f t="shared" si="3"/>
        <v>472.33310388945756</v>
      </c>
      <c r="O129" s="187">
        <v>14581</v>
      </c>
      <c r="P129" s="186">
        <v>720.30000000000018</v>
      </c>
      <c r="Q129" s="186">
        <f t="shared" si="1"/>
        <v>1142.0662461617201</v>
      </c>
      <c r="R129" s="187">
        <v>15670</v>
      </c>
      <c r="S129" s="186">
        <v>198.80000000000007</v>
      </c>
      <c r="T129" s="186">
        <f t="shared" si="2"/>
        <v>315.20584442169923</v>
      </c>
      <c r="V129" s="179" t="s">
        <v>11</v>
      </c>
      <c r="W129" s="185">
        <f>IF('Tab3'!C30="",'Tab3'!C31,'Tab3'!C32)</f>
        <v>9463.5561097256868</v>
      </c>
      <c r="X129" s="185">
        <f>IF('Tab3'!D30="",'Tab3'!D31,'Tab3'!D32)</f>
        <v>9605.7930174563608</v>
      </c>
      <c r="Y129" s="185">
        <f>IF('Tab3'!E30="",'Tab3'!E31,'Tab3'!E32)</f>
        <v>11252.768703241896</v>
      </c>
    </row>
    <row r="130" spans="1:25" s="182" customFormat="1" x14ac:dyDescent="0.25">
      <c r="A130" s="179">
        <v>4</v>
      </c>
      <c r="B130" s="179"/>
      <c r="C130" s="179">
        <f>550.4-C127-C128-C129</f>
        <v>130.59999999999994</v>
      </c>
      <c r="D130" s="179">
        <f>478.3-D127-D128-D129</f>
        <v>113.7</v>
      </c>
      <c r="E130" s="179"/>
      <c r="F130" s="179"/>
      <c r="G130" s="179"/>
      <c r="I130" s="186">
        <v>98.4</v>
      </c>
      <c r="J130" s="182">
        <v>4</v>
      </c>
      <c r="L130" s="187">
        <v>15493</v>
      </c>
      <c r="M130" s="186">
        <v>267.70000000000005</v>
      </c>
      <c r="N130" s="186">
        <f t="shared" si="3"/>
        <v>421.43026168699197</v>
      </c>
      <c r="O130" s="187">
        <v>9445</v>
      </c>
      <c r="P130" s="186">
        <v>564</v>
      </c>
      <c r="Q130" s="186">
        <f t="shared" si="1"/>
        <v>887.88445121951236</v>
      </c>
      <c r="R130" s="187">
        <v>13087</v>
      </c>
      <c r="S130" s="186">
        <v>185.09999999999991</v>
      </c>
      <c r="T130" s="186">
        <f t="shared" si="2"/>
        <v>291.39612042682916</v>
      </c>
      <c r="V130" s="179" t="s">
        <v>12</v>
      </c>
      <c r="W130" s="185">
        <f>IF('Tab3'!C32="",'Tab3'!C33,'Tab3'!C34)</f>
        <v>8678.9101406500013</v>
      </c>
      <c r="X130" s="185">
        <f>IF('Tab3'!D32="",'Tab3'!D33,'Tab3'!D34)</f>
        <v>9615.3330000000005</v>
      </c>
      <c r="Y130" s="185">
        <f>IF('Tab3'!E32="",'Tab3'!E33,'Tab3'!E34)</f>
        <v>10986.066000000001</v>
      </c>
    </row>
    <row r="131" spans="1:25" s="182" customFormat="1" x14ac:dyDescent="0.25">
      <c r="A131" s="179">
        <v>1</v>
      </c>
      <c r="B131" s="179">
        <v>1998</v>
      </c>
      <c r="C131" s="179">
        <v>150</v>
      </c>
      <c r="D131" s="179">
        <v>131.9</v>
      </c>
      <c r="E131" s="179"/>
      <c r="F131" s="179" t="s">
        <v>78</v>
      </c>
      <c r="G131" s="179"/>
      <c r="I131" s="186">
        <v>99.3</v>
      </c>
      <c r="J131" s="182">
        <v>1</v>
      </c>
      <c r="K131" s="182">
        <v>1998</v>
      </c>
      <c r="L131" s="187">
        <v>17629</v>
      </c>
      <c r="M131" s="186">
        <v>285</v>
      </c>
      <c r="N131" s="186">
        <f t="shared" si="3"/>
        <v>444.59856495468284</v>
      </c>
      <c r="O131" s="187">
        <v>7614</v>
      </c>
      <c r="P131" s="186">
        <v>599.6</v>
      </c>
      <c r="Q131" s="186">
        <f t="shared" si="1"/>
        <v>935.37298086606268</v>
      </c>
      <c r="R131" s="187">
        <v>11958</v>
      </c>
      <c r="S131" s="186">
        <v>185.4</v>
      </c>
      <c r="T131" s="186">
        <f t="shared" si="2"/>
        <v>289.22306646525686</v>
      </c>
      <c r="V131" s="179" t="s">
        <v>7</v>
      </c>
      <c r="W131" s="185">
        <f>IF('Tab3'!C18="",'Tab3'!C17,'Tab3'!C18)</f>
        <v>6270.6122612244899</v>
      </c>
      <c r="X131" s="185">
        <f>IF('Tab3'!D18="",'Tab3'!D17,'Tab3'!D18)</f>
        <v>7527.980244897959</v>
      </c>
      <c r="Y131" s="185">
        <f>IF('Tab3'!E18="",'Tab3'!E17,'Tab3'!E18)</f>
        <v>7389.9901224489795</v>
      </c>
    </row>
    <row r="132" spans="1:25" s="182" customFormat="1" x14ac:dyDescent="0.25">
      <c r="A132" s="179">
        <v>2</v>
      </c>
      <c r="B132" s="179"/>
      <c r="C132" s="179">
        <f>289.8-C131</f>
        <v>139.80000000000001</v>
      </c>
      <c r="D132" s="179">
        <f>253.9-D131</f>
        <v>122</v>
      </c>
      <c r="E132" s="179"/>
      <c r="F132" s="179" t="s">
        <v>79</v>
      </c>
      <c r="G132" s="179" t="s">
        <v>80</v>
      </c>
      <c r="I132" s="186">
        <v>99.7</v>
      </c>
      <c r="J132" s="182">
        <v>2</v>
      </c>
      <c r="L132" s="187">
        <v>14484</v>
      </c>
      <c r="M132" s="186">
        <v>253.5</v>
      </c>
      <c r="N132" s="186">
        <f t="shared" si="3"/>
        <v>393.87212888666005</v>
      </c>
      <c r="O132" s="187">
        <v>6009</v>
      </c>
      <c r="P132" s="186">
        <v>576.9</v>
      </c>
      <c r="Q132" s="186">
        <f t="shared" si="1"/>
        <v>896.35041875626894</v>
      </c>
      <c r="R132" s="187">
        <v>15060</v>
      </c>
      <c r="S132" s="186">
        <v>204.20000000000002</v>
      </c>
      <c r="T132" s="186">
        <f t="shared" si="2"/>
        <v>317.27293380140429</v>
      </c>
      <c r="V132" s="182" t="s">
        <v>113</v>
      </c>
      <c r="W132" s="185">
        <f>IF('Tab10'!C8="",'Tab10'!C7,'Tab10'!C8)</f>
        <v>14558.442002825303</v>
      </c>
      <c r="X132" s="185">
        <f>IF('Tab10'!D8="",'Tab10'!D7,'Tab10'!D8)</f>
        <v>18974.891539789671</v>
      </c>
      <c r="Y132" s="185">
        <f>IF('Tab10'!E8="",'Tab10'!E7,'Tab10'!E8)</f>
        <v>22659.891539789671</v>
      </c>
    </row>
    <row r="133" spans="1:25" s="182" customFormat="1" x14ac:dyDescent="0.25">
      <c r="A133" s="179">
        <v>3</v>
      </c>
      <c r="B133" s="179"/>
      <c r="C133" s="179">
        <f>+E133-C131-C132</f>
        <v>128.09999999999997</v>
      </c>
      <c r="D133" s="179">
        <f>+G133-D131-D132</f>
        <v>112.1</v>
      </c>
      <c r="E133" s="179">
        <v>417.9</v>
      </c>
      <c r="G133" s="179">
        <v>366</v>
      </c>
      <c r="I133" s="190">
        <v>99.8</v>
      </c>
      <c r="J133" s="182">
        <v>3</v>
      </c>
      <c r="L133" s="187">
        <v>15693</v>
      </c>
      <c r="M133" s="186">
        <v>257.89999999999998</v>
      </c>
      <c r="N133" s="186">
        <f t="shared" si="3"/>
        <v>400.30705661322651</v>
      </c>
      <c r="O133" s="187">
        <v>8328</v>
      </c>
      <c r="P133" s="186">
        <v>432.80000000000018</v>
      </c>
      <c r="Q133" s="186">
        <f t="shared" si="1"/>
        <v>671.78322645290621</v>
      </c>
      <c r="R133" s="187">
        <v>17098</v>
      </c>
      <c r="S133" s="186">
        <v>209.60000000000002</v>
      </c>
      <c r="T133" s="186">
        <f t="shared" si="2"/>
        <v>325.33679358717444</v>
      </c>
      <c r="V133" s="179" t="s">
        <v>9</v>
      </c>
      <c r="W133" s="185">
        <f>IF('Tab3'!C22="",'Tab3'!C21,'Tab3'!C22)</f>
        <v>27615.32</v>
      </c>
      <c r="X133" s="185">
        <f>IF('Tab3'!D22="",'Tab3'!D21,'Tab3'!D22)</f>
        <v>29677.589999999997</v>
      </c>
      <c r="Y133" s="185">
        <f>IF('Tab3'!E22="",'Tab3'!E21,'Tab3'!E22)</f>
        <v>33751.095000000001</v>
      </c>
    </row>
    <row r="134" spans="1:25" s="182" customFormat="1" x14ac:dyDescent="0.25">
      <c r="A134" s="179">
        <v>4</v>
      </c>
      <c r="B134" s="179"/>
      <c r="C134" s="179">
        <f>+E134-E133</f>
        <v>141.80000000000007</v>
      </c>
      <c r="D134" s="179">
        <f>+G134-G133</f>
        <v>125.60000000000002</v>
      </c>
      <c r="E134" s="179">
        <v>559.70000000000005</v>
      </c>
      <c r="G134" s="179">
        <v>491.6</v>
      </c>
      <c r="I134" s="190">
        <v>100.7</v>
      </c>
      <c r="J134" s="182">
        <v>4</v>
      </c>
      <c r="L134" s="187">
        <v>16502</v>
      </c>
      <c r="M134" s="186">
        <v>299.10000000000002</v>
      </c>
      <c r="N134" s="186">
        <f t="shared" si="3"/>
        <v>460.10757944389286</v>
      </c>
      <c r="O134" s="187">
        <v>7526</v>
      </c>
      <c r="P134" s="186">
        <v>738.59999999999945</v>
      </c>
      <c r="Q134" s="186">
        <f t="shared" si="1"/>
        <v>1136.193440913604</v>
      </c>
      <c r="R134" s="187">
        <v>14647</v>
      </c>
      <c r="S134" s="186">
        <v>205.79999999999995</v>
      </c>
      <c r="T134" s="186">
        <f t="shared" si="2"/>
        <v>316.58355014895727</v>
      </c>
    </row>
    <row r="135" spans="1:25" s="182" customFormat="1" x14ac:dyDescent="0.25">
      <c r="A135" s="179">
        <v>1</v>
      </c>
      <c r="B135" s="179">
        <v>1999</v>
      </c>
      <c r="C135" s="179">
        <f>+E135</f>
        <v>154.19999999999999</v>
      </c>
      <c r="D135" s="179">
        <f>+G135</f>
        <v>137.1</v>
      </c>
      <c r="E135" s="179">
        <v>154.19999999999999</v>
      </c>
      <c r="G135" s="179">
        <v>137.1</v>
      </c>
      <c r="I135" s="190">
        <v>101.4</v>
      </c>
      <c r="J135" s="182">
        <v>1</v>
      </c>
      <c r="K135" s="182">
        <v>1999</v>
      </c>
      <c r="L135" s="187">
        <v>18095</v>
      </c>
      <c r="M135" s="186">
        <v>328.50000000000006</v>
      </c>
      <c r="N135" s="186">
        <f t="shared" si="3"/>
        <v>501.84530325443802</v>
      </c>
      <c r="O135" s="187">
        <v>8863</v>
      </c>
      <c r="P135" s="186">
        <v>689.1</v>
      </c>
      <c r="Q135" s="186">
        <f t="shared" si="1"/>
        <v>1052.7293713017755</v>
      </c>
      <c r="R135" s="187">
        <v>11175</v>
      </c>
      <c r="S135" s="186">
        <v>162.80000000000001</v>
      </c>
      <c r="T135" s="186">
        <f t="shared" si="2"/>
        <v>248.70750493096651</v>
      </c>
    </row>
    <row r="136" spans="1:25" s="182" customFormat="1" x14ac:dyDescent="0.25">
      <c r="A136" s="179">
        <v>2</v>
      </c>
      <c r="B136" s="179"/>
      <c r="C136" s="179">
        <f>+E136-E135</f>
        <v>159.30000000000001</v>
      </c>
      <c r="D136" s="179">
        <f>+G136-G135</f>
        <v>140.70000000000002</v>
      </c>
      <c r="E136" s="179">
        <v>313.5</v>
      </c>
      <c r="G136" s="179">
        <v>277.8</v>
      </c>
      <c r="I136" s="190">
        <v>102.2</v>
      </c>
      <c r="J136" s="182">
        <v>2</v>
      </c>
      <c r="L136" s="187">
        <v>12899</v>
      </c>
      <c r="M136" s="186">
        <v>332.7</v>
      </c>
      <c r="N136" s="186">
        <f t="shared" si="3"/>
        <v>504.28302592954998</v>
      </c>
      <c r="O136" s="187">
        <v>5920</v>
      </c>
      <c r="P136" s="186">
        <v>874.6</v>
      </c>
      <c r="Q136" s="186">
        <f t="shared" si="1"/>
        <v>1325.6565508806266</v>
      </c>
      <c r="R136" s="187">
        <v>12451</v>
      </c>
      <c r="S136" s="186">
        <v>199.09999999999997</v>
      </c>
      <c r="T136" s="186">
        <f t="shared" si="2"/>
        <v>301.7816364970646</v>
      </c>
    </row>
    <row r="137" spans="1:25" s="182" customFormat="1" x14ac:dyDescent="0.25">
      <c r="A137" s="179">
        <v>3</v>
      </c>
      <c r="B137" s="179"/>
      <c r="C137" s="179">
        <f>+E137-E136</f>
        <v>146.30000000000001</v>
      </c>
      <c r="D137" s="179">
        <f>+G137-G136</f>
        <v>128.69999999999999</v>
      </c>
      <c r="E137" s="179">
        <v>459.8</v>
      </c>
      <c r="G137" s="179">
        <v>406.5</v>
      </c>
      <c r="I137" s="190">
        <v>101.7</v>
      </c>
      <c r="J137" s="182">
        <v>3</v>
      </c>
      <c r="L137" s="187">
        <v>23305</v>
      </c>
      <c r="M137" s="186">
        <v>445.5</v>
      </c>
      <c r="N137" s="186">
        <f t="shared" si="3"/>
        <v>678.57710176991156</v>
      </c>
      <c r="O137" s="187">
        <v>11181</v>
      </c>
      <c r="P137" s="186">
        <v>566.99999999999977</v>
      </c>
      <c r="Q137" s="186">
        <f t="shared" si="1"/>
        <v>863.64358407079624</v>
      </c>
      <c r="R137" s="187">
        <v>18817</v>
      </c>
      <c r="S137" s="186">
        <v>227.70000000000005</v>
      </c>
      <c r="T137" s="186">
        <f t="shared" si="2"/>
        <v>346.82829646017717</v>
      </c>
    </row>
    <row r="138" spans="1:25" s="182" customFormat="1" x14ac:dyDescent="0.25">
      <c r="A138" s="179">
        <v>4</v>
      </c>
      <c r="B138" s="179"/>
      <c r="C138" s="179">
        <f>+E138-E137</f>
        <v>141.90000000000003</v>
      </c>
      <c r="D138" s="179">
        <f>+G138-G137</f>
        <v>126.39999999999998</v>
      </c>
      <c r="E138" s="179">
        <v>601.70000000000005</v>
      </c>
      <c r="G138" s="179">
        <v>532.9</v>
      </c>
      <c r="I138" s="186">
        <v>103.5</v>
      </c>
      <c r="J138" s="182">
        <v>4</v>
      </c>
      <c r="L138" s="187">
        <v>18359</v>
      </c>
      <c r="M138" s="186">
        <v>410.59999999999968</v>
      </c>
      <c r="N138" s="186">
        <f t="shared" si="3"/>
        <v>614.54125120772903</v>
      </c>
      <c r="O138" s="187">
        <v>9544</v>
      </c>
      <c r="P138" s="186">
        <v>935.5</v>
      </c>
      <c r="Q138" s="186">
        <f t="shared" si="1"/>
        <v>1400.1542632850244</v>
      </c>
      <c r="R138" s="187">
        <v>13692</v>
      </c>
      <c r="S138" s="186">
        <v>192.19999999999993</v>
      </c>
      <c r="T138" s="186">
        <f t="shared" si="2"/>
        <v>287.66397584541056</v>
      </c>
    </row>
    <row r="139" spans="1:25" s="182" customFormat="1" x14ac:dyDescent="0.25">
      <c r="A139" s="179">
        <v>1</v>
      </c>
      <c r="B139" s="179">
        <v>2000</v>
      </c>
      <c r="C139" s="179">
        <f>+E139</f>
        <v>169.1</v>
      </c>
      <c r="D139" s="179">
        <f>+G139</f>
        <v>150.9</v>
      </c>
      <c r="E139" s="179">
        <v>169.1</v>
      </c>
      <c r="G139" s="179">
        <v>150.9</v>
      </c>
      <c r="I139" s="186">
        <v>104.6</v>
      </c>
      <c r="J139" s="182">
        <v>1</v>
      </c>
      <c r="K139" s="182">
        <v>2000</v>
      </c>
      <c r="L139" s="187">
        <v>17570</v>
      </c>
      <c r="M139" s="186">
        <v>345.9</v>
      </c>
      <c r="N139" s="186">
        <f t="shared" si="3"/>
        <v>512.26103489483751</v>
      </c>
      <c r="O139" s="187">
        <v>9154</v>
      </c>
      <c r="P139" s="186">
        <v>819.9</v>
      </c>
      <c r="Q139" s="186">
        <f t="shared" si="1"/>
        <v>1214.2319239961762</v>
      </c>
      <c r="R139" s="187">
        <v>12421</v>
      </c>
      <c r="S139" s="186">
        <v>198</v>
      </c>
      <c r="T139" s="186">
        <f t="shared" si="2"/>
        <v>293.22834608030598</v>
      </c>
    </row>
    <row r="140" spans="1:25" s="182" customFormat="1" x14ac:dyDescent="0.25">
      <c r="A140" s="179">
        <v>2</v>
      </c>
      <c r="B140" s="179"/>
      <c r="C140" s="179">
        <f>+E140-E139</f>
        <v>151.50000000000003</v>
      </c>
      <c r="D140" s="179">
        <f>+G140-G139</f>
        <v>133.4</v>
      </c>
      <c r="E140" s="179">
        <v>320.60000000000002</v>
      </c>
      <c r="G140" s="179">
        <v>284.3</v>
      </c>
      <c r="I140" s="186">
        <v>105.1</v>
      </c>
      <c r="J140" s="182">
        <v>2</v>
      </c>
      <c r="L140" s="187">
        <v>14069</v>
      </c>
      <c r="M140" s="186">
        <v>252.39999999999998</v>
      </c>
      <c r="N140" s="186">
        <f t="shared" si="3"/>
        <v>372.01382492863945</v>
      </c>
      <c r="O140" s="187">
        <v>10238</v>
      </c>
      <c r="P140" s="186">
        <v>674.19999999999993</v>
      </c>
      <c r="Q140" s="186">
        <f t="shared" si="1"/>
        <v>993.70729305423424</v>
      </c>
      <c r="R140" s="187">
        <v>13950</v>
      </c>
      <c r="S140" s="186">
        <v>184.5</v>
      </c>
      <c r="T140" s="186">
        <f t="shared" si="2"/>
        <v>271.93562083729785</v>
      </c>
    </row>
    <row r="141" spans="1:25" s="182" customFormat="1" x14ac:dyDescent="0.25">
      <c r="A141" s="179">
        <v>3</v>
      </c>
      <c r="B141" s="179"/>
      <c r="C141" s="179">
        <f>+E141-E140</f>
        <v>139</v>
      </c>
      <c r="D141" s="179">
        <f>+G141-G140</f>
        <v>123.5</v>
      </c>
      <c r="E141" s="179">
        <v>459.6</v>
      </c>
      <c r="G141" s="179">
        <v>407.8</v>
      </c>
      <c r="I141" s="186">
        <v>105.3</v>
      </c>
      <c r="J141" s="182">
        <v>3</v>
      </c>
      <c r="L141" s="187">
        <v>16329</v>
      </c>
      <c r="M141" s="186">
        <v>313.5</v>
      </c>
      <c r="N141" s="186">
        <f t="shared" si="3"/>
        <v>461.19184472934478</v>
      </c>
      <c r="O141" s="187">
        <v>13877</v>
      </c>
      <c r="P141" s="186">
        <v>706.20000000000027</v>
      </c>
      <c r="Q141" s="186">
        <f t="shared" si="1"/>
        <v>1038.895313390314</v>
      </c>
      <c r="R141" s="187">
        <v>14850</v>
      </c>
      <c r="S141" s="186">
        <v>193.89999999999998</v>
      </c>
      <c r="T141" s="186">
        <f t="shared" si="2"/>
        <v>285.24752374169043</v>
      </c>
    </row>
    <row r="142" spans="1:25" s="182" customFormat="1" x14ac:dyDescent="0.25">
      <c r="A142" s="179">
        <v>4</v>
      </c>
      <c r="B142" s="179"/>
      <c r="C142" s="179">
        <f>+E142-E141</f>
        <v>135.10000000000002</v>
      </c>
      <c r="D142" s="179">
        <f>+G142-G141</f>
        <v>121.40000000000003</v>
      </c>
      <c r="E142" s="179">
        <v>594.70000000000005</v>
      </c>
      <c r="G142" s="179">
        <v>529.20000000000005</v>
      </c>
      <c r="I142" s="186">
        <v>106.8</v>
      </c>
      <c r="J142" s="182">
        <v>4</v>
      </c>
      <c r="L142" s="187">
        <v>21735</v>
      </c>
      <c r="M142" s="186">
        <v>484.79999999999995</v>
      </c>
      <c r="N142" s="186">
        <f t="shared" si="3"/>
        <v>703.17561797752819</v>
      </c>
      <c r="O142" s="187">
        <v>9978</v>
      </c>
      <c r="P142" s="186">
        <v>739.19999999999982</v>
      </c>
      <c r="Q142" s="186">
        <f t="shared" si="1"/>
        <v>1072.1687640449438</v>
      </c>
      <c r="R142" s="187">
        <v>13212</v>
      </c>
      <c r="S142" s="186">
        <v>215</v>
      </c>
      <c r="T142" s="186">
        <f t="shared" si="2"/>
        <v>311.84562265917612</v>
      </c>
    </row>
    <row r="143" spans="1:25" s="182" customFormat="1" x14ac:dyDescent="0.25">
      <c r="A143" s="179">
        <v>1</v>
      </c>
      <c r="B143" s="179">
        <v>2001</v>
      </c>
      <c r="C143" s="179">
        <f>+E143</f>
        <v>158.5</v>
      </c>
      <c r="D143" s="179">
        <f>+G143</f>
        <v>143.1</v>
      </c>
      <c r="E143" s="179">
        <v>158.5</v>
      </c>
      <c r="G143" s="179">
        <v>143.1</v>
      </c>
      <c r="I143" s="186">
        <v>108.4</v>
      </c>
      <c r="J143" s="182">
        <v>1</v>
      </c>
      <c r="K143" s="182">
        <v>2001</v>
      </c>
      <c r="L143" s="187">
        <v>27280</v>
      </c>
      <c r="M143" s="186">
        <v>675.3</v>
      </c>
      <c r="N143" s="186">
        <f t="shared" si="3"/>
        <v>965.02799584870854</v>
      </c>
      <c r="O143" s="187">
        <v>7776</v>
      </c>
      <c r="P143" s="186">
        <v>877</v>
      </c>
      <c r="Q143" s="186">
        <f t="shared" si="1"/>
        <v>1253.264552583026</v>
      </c>
      <c r="R143" s="187">
        <v>10538</v>
      </c>
      <c r="S143" s="186">
        <v>164.1</v>
      </c>
      <c r="T143" s="186">
        <f t="shared" si="2"/>
        <v>234.50480396678969</v>
      </c>
    </row>
    <row r="144" spans="1:25" s="182" customFormat="1" x14ac:dyDescent="0.25">
      <c r="A144" s="179">
        <v>2</v>
      </c>
      <c r="B144" s="179"/>
      <c r="C144" s="179">
        <f>+E144-E143</f>
        <v>140.45999999999998</v>
      </c>
      <c r="D144" s="179">
        <f>+G144-G143</f>
        <v>125.70000000000002</v>
      </c>
      <c r="E144" s="179">
        <v>298.95999999999998</v>
      </c>
      <c r="G144" s="179">
        <v>268.8</v>
      </c>
      <c r="I144" s="186">
        <v>109.6</v>
      </c>
      <c r="J144" s="182">
        <v>2</v>
      </c>
      <c r="L144" s="187">
        <v>17111</v>
      </c>
      <c r="M144" s="186">
        <v>452</v>
      </c>
      <c r="N144" s="186">
        <f t="shared" si="3"/>
        <v>638.85209854014613</v>
      </c>
      <c r="O144" s="187">
        <v>5711</v>
      </c>
      <c r="P144" s="186">
        <v>923</v>
      </c>
      <c r="Q144" s="186">
        <f t="shared" si="1"/>
        <v>1304.558599452555</v>
      </c>
      <c r="R144" s="187">
        <v>11841</v>
      </c>
      <c r="S144" s="186">
        <v>190.29999999999998</v>
      </c>
      <c r="T144" s="186">
        <f t="shared" si="2"/>
        <v>268.96804060218983</v>
      </c>
    </row>
    <row r="145" spans="1:20" s="182" customFormat="1" x14ac:dyDescent="0.25">
      <c r="A145" s="179">
        <v>3</v>
      </c>
      <c r="C145" s="179">
        <f>+E145-E144</f>
        <v>134.24</v>
      </c>
      <c r="D145" s="179">
        <f>+G145-G144</f>
        <v>119.19999999999999</v>
      </c>
      <c r="E145" s="179">
        <v>433.2</v>
      </c>
      <c r="G145" s="179">
        <v>388</v>
      </c>
      <c r="I145" s="186">
        <v>108.1</v>
      </c>
      <c r="J145" s="182">
        <v>3</v>
      </c>
      <c r="L145" s="187">
        <v>16407</v>
      </c>
      <c r="M145" s="186">
        <v>400.40000000000009</v>
      </c>
      <c r="N145" s="186">
        <f t="shared" si="3"/>
        <v>573.77394079555995</v>
      </c>
      <c r="O145" s="187">
        <v>15359</v>
      </c>
      <c r="P145" s="186">
        <v>1172.1999999999998</v>
      </c>
      <c r="Q145" s="186">
        <f t="shared" si="1"/>
        <v>1679.7647687326551</v>
      </c>
      <c r="R145" s="187">
        <v>13534</v>
      </c>
      <c r="S145" s="186">
        <v>158.5</v>
      </c>
      <c r="T145" s="186">
        <f t="shared" si="2"/>
        <v>227.13079324699356</v>
      </c>
    </row>
    <row r="146" spans="1:20" s="182" customFormat="1" x14ac:dyDescent="0.25">
      <c r="A146" s="179">
        <v>4</v>
      </c>
      <c r="C146" s="189">
        <f>+E146-E145</f>
        <v>137.49520000000001</v>
      </c>
      <c r="D146" s="179">
        <f>+G146-G145</f>
        <v>124.07220000000007</v>
      </c>
      <c r="E146" s="189">
        <v>570.6952</v>
      </c>
      <c r="F146" s="194"/>
      <c r="G146" s="189">
        <v>512.07220000000007</v>
      </c>
      <c r="I146" s="186">
        <v>108.7</v>
      </c>
      <c r="J146" s="182">
        <v>4</v>
      </c>
      <c r="L146" s="187">
        <v>16945</v>
      </c>
      <c r="M146" s="186">
        <v>509.39999999999986</v>
      </c>
      <c r="N146" s="186">
        <f t="shared" si="3"/>
        <v>725.94186292548284</v>
      </c>
      <c r="O146" s="187">
        <v>9601</v>
      </c>
      <c r="P146" s="186">
        <v>803.30000000000018</v>
      </c>
      <c r="Q146" s="186">
        <f t="shared" si="1"/>
        <v>1144.7764006439747</v>
      </c>
      <c r="R146" s="187">
        <v>12341</v>
      </c>
      <c r="S146" s="186">
        <v>258.5</v>
      </c>
      <c r="T146" s="186">
        <f t="shared" si="2"/>
        <v>368.38628104875806</v>
      </c>
    </row>
    <row r="147" spans="1:20" s="182" customFormat="1" x14ac:dyDescent="0.25">
      <c r="A147" s="179">
        <v>1</v>
      </c>
      <c r="B147" s="179">
        <v>2002</v>
      </c>
      <c r="C147" s="179">
        <f>+E147</f>
        <v>155.81399999999999</v>
      </c>
      <c r="D147" s="179">
        <f>+G147</f>
        <v>141.72399999999999</v>
      </c>
      <c r="E147" s="189">
        <v>155.81399999999999</v>
      </c>
      <c r="F147" s="194"/>
      <c r="G147" s="189">
        <v>141.72399999999999</v>
      </c>
      <c r="I147" s="186">
        <v>109.3</v>
      </c>
      <c r="J147" s="182">
        <v>1</v>
      </c>
      <c r="K147" s="182">
        <v>2002</v>
      </c>
      <c r="L147" s="187">
        <v>17523</v>
      </c>
      <c r="M147" s="186">
        <v>466.5</v>
      </c>
      <c r="N147" s="186">
        <f t="shared" si="3"/>
        <v>661.15598124428186</v>
      </c>
      <c r="O147" s="187">
        <v>6856</v>
      </c>
      <c r="P147" s="186">
        <v>820.40000000000009</v>
      </c>
      <c r="Q147" s="186">
        <f t="shared" si="1"/>
        <v>1162.7274748398906</v>
      </c>
      <c r="R147" s="187">
        <v>9371</v>
      </c>
      <c r="S147" s="186">
        <v>197.9</v>
      </c>
      <c r="T147" s="186">
        <f t="shared" si="2"/>
        <v>280.47753202195798</v>
      </c>
    </row>
    <row r="148" spans="1:20" s="182" customFormat="1" x14ac:dyDescent="0.25">
      <c r="A148" s="179">
        <v>2</v>
      </c>
      <c r="B148" s="179"/>
      <c r="C148" s="179">
        <f>+E148-E147</f>
        <v>146.54300000000003</v>
      </c>
      <c r="D148" s="179">
        <f>+G148-G147</f>
        <v>133.19</v>
      </c>
      <c r="E148" s="179">
        <v>302.35700000000003</v>
      </c>
      <c r="G148" s="179">
        <v>274.91399999999999</v>
      </c>
      <c r="I148" s="186">
        <v>110</v>
      </c>
      <c r="J148" s="182">
        <v>2</v>
      </c>
      <c r="L148" s="187">
        <v>17469</v>
      </c>
      <c r="M148" s="186">
        <v>408.5</v>
      </c>
      <c r="N148" s="186">
        <f t="shared" si="3"/>
        <v>575.27012500000012</v>
      </c>
      <c r="O148" s="187">
        <v>9323</v>
      </c>
      <c r="P148" s="186">
        <v>689.09999999999991</v>
      </c>
      <c r="Q148" s="186">
        <f t="shared" si="1"/>
        <v>970.42507499999999</v>
      </c>
      <c r="R148" s="187">
        <v>14749</v>
      </c>
      <c r="S148" s="186">
        <v>233.49999999999997</v>
      </c>
      <c r="T148" s="186">
        <f t="shared" si="2"/>
        <v>328.82637500000004</v>
      </c>
    </row>
    <row r="149" spans="1:20" s="182" customFormat="1" x14ac:dyDescent="0.25">
      <c r="A149" s="179">
        <v>3</v>
      </c>
      <c r="C149" s="179">
        <f>+E149-E148</f>
        <v>146.23099999999999</v>
      </c>
      <c r="D149" s="179">
        <f>+G149-G148</f>
        <v>127.14100000000002</v>
      </c>
      <c r="E149" s="179">
        <v>448.58800000000002</v>
      </c>
      <c r="G149" s="179">
        <v>402.05500000000001</v>
      </c>
      <c r="I149" s="186">
        <v>109.6</v>
      </c>
      <c r="J149" s="182">
        <v>3</v>
      </c>
      <c r="L149" s="187">
        <v>19641</v>
      </c>
      <c r="M149" s="186">
        <v>503</v>
      </c>
      <c r="N149" s="186">
        <f t="shared" si="3"/>
        <v>710.93496806569351</v>
      </c>
      <c r="O149" s="187">
        <v>17422</v>
      </c>
      <c r="P149" s="186">
        <v>895.90000000000009</v>
      </c>
      <c r="Q149" s="186">
        <f t="shared" si="1"/>
        <v>1266.2557413321172</v>
      </c>
      <c r="R149" s="187">
        <v>14722</v>
      </c>
      <c r="S149" s="186">
        <v>184.5</v>
      </c>
      <c r="T149" s="186">
        <f t="shared" si="2"/>
        <v>260.77038093065698</v>
      </c>
    </row>
    <row r="150" spans="1:20" s="182" customFormat="1" x14ac:dyDescent="0.25">
      <c r="A150" s="179">
        <v>4</v>
      </c>
      <c r="C150" s="179">
        <f>+E150-E149</f>
        <v>137.96699999999993</v>
      </c>
      <c r="D150" s="179">
        <f>+G150-G149</f>
        <v>124.64100000000002</v>
      </c>
      <c r="E150" s="189">
        <v>586.55499999999995</v>
      </c>
      <c r="F150" s="194"/>
      <c r="G150" s="189">
        <v>526.69600000000003</v>
      </c>
      <c r="I150" s="186">
        <v>111</v>
      </c>
      <c r="J150" s="182">
        <v>4</v>
      </c>
      <c r="L150" s="187">
        <v>17442</v>
      </c>
      <c r="M150" s="186">
        <v>464.20000000000005</v>
      </c>
      <c r="N150" s="186">
        <f t="shared" si="3"/>
        <v>647.82037387387402</v>
      </c>
      <c r="O150" s="187">
        <v>8123</v>
      </c>
      <c r="P150" s="186">
        <v>938.5</v>
      </c>
      <c r="Q150" s="186">
        <f t="shared" si="1"/>
        <v>1309.7359346846849</v>
      </c>
      <c r="R150" s="187">
        <v>14689</v>
      </c>
      <c r="S150" s="186">
        <v>194.00000000000011</v>
      </c>
      <c r="T150" s="186">
        <f t="shared" si="2"/>
        <v>270.73923423423446</v>
      </c>
    </row>
    <row r="151" spans="1:20" s="182" customFormat="1" x14ac:dyDescent="0.25">
      <c r="A151" s="179">
        <v>1</v>
      </c>
      <c r="B151" s="179">
        <v>2003</v>
      </c>
      <c r="C151" s="189">
        <f>+E151</f>
        <v>165.679</v>
      </c>
      <c r="D151" s="179">
        <f>+G151</f>
        <v>150.81100000000001</v>
      </c>
      <c r="E151" s="189">
        <v>165.679</v>
      </c>
      <c r="F151" s="194"/>
      <c r="G151" s="189">
        <v>150.81100000000001</v>
      </c>
      <c r="I151" s="186">
        <v>114.6</v>
      </c>
      <c r="J151" s="182">
        <v>1</v>
      </c>
      <c r="K151" s="182">
        <v>2003</v>
      </c>
      <c r="L151" s="187">
        <v>22781</v>
      </c>
      <c r="M151" s="186">
        <v>626.79999999999995</v>
      </c>
      <c r="N151" s="186">
        <f t="shared" si="3"/>
        <v>847.26021815008733</v>
      </c>
      <c r="O151" s="187">
        <v>6823</v>
      </c>
      <c r="P151" s="186">
        <v>1087.2</v>
      </c>
      <c r="Q151" s="186">
        <f t="shared" si="1"/>
        <v>1469.5936649214664</v>
      </c>
      <c r="R151" s="187">
        <v>10626</v>
      </c>
      <c r="S151" s="186">
        <v>183</v>
      </c>
      <c r="T151" s="186">
        <f t="shared" si="2"/>
        <v>247.3653795811519</v>
      </c>
    </row>
    <row r="152" spans="1:20" s="182" customFormat="1" x14ac:dyDescent="0.25">
      <c r="A152" s="179">
        <v>2</v>
      </c>
      <c r="B152" s="179"/>
      <c r="C152" s="189">
        <f>+E152-E151</f>
        <v>135.02099999999999</v>
      </c>
      <c r="D152" s="179">
        <f>+G152-G151</f>
        <v>121.10099999999997</v>
      </c>
      <c r="E152" s="179">
        <v>300.7</v>
      </c>
      <c r="G152" s="179">
        <v>271.91199999999998</v>
      </c>
      <c r="I152" s="186">
        <v>112.3</v>
      </c>
      <c r="J152" s="182">
        <v>2</v>
      </c>
      <c r="L152" s="187">
        <v>15417</v>
      </c>
      <c r="M152" s="186">
        <v>406.10000000000014</v>
      </c>
      <c r="N152" s="186">
        <f t="shared" si="3"/>
        <v>560.17752226179903</v>
      </c>
      <c r="O152" s="187">
        <v>5618</v>
      </c>
      <c r="P152" s="186">
        <v>817.8</v>
      </c>
      <c r="Q152" s="186">
        <f t="shared" si="1"/>
        <v>1128.0797284060554</v>
      </c>
      <c r="R152" s="187">
        <v>12719</v>
      </c>
      <c r="S152" s="186">
        <v>203.2</v>
      </c>
      <c r="T152" s="186">
        <f t="shared" si="2"/>
        <v>280.29567230632239</v>
      </c>
    </row>
    <row r="153" spans="1:20" s="182" customFormat="1" x14ac:dyDescent="0.25">
      <c r="A153" s="179">
        <v>3</v>
      </c>
      <c r="B153" s="179"/>
      <c r="C153" s="189">
        <f>+E153-E152</f>
        <v>134.11099999999999</v>
      </c>
      <c r="D153" s="179">
        <f>+G153-G152</f>
        <v>119.49100000000004</v>
      </c>
      <c r="E153" s="179">
        <v>434.81099999999998</v>
      </c>
      <c r="G153" s="179">
        <v>391.40300000000002</v>
      </c>
      <c r="I153" s="186">
        <v>111.9</v>
      </c>
      <c r="J153" s="182">
        <v>3</v>
      </c>
      <c r="L153" s="187">
        <v>18848</v>
      </c>
      <c r="M153" s="186">
        <v>430.5</v>
      </c>
      <c r="N153" s="186">
        <f t="shared" si="3"/>
        <v>595.95780831099205</v>
      </c>
      <c r="O153" s="187">
        <v>16056</v>
      </c>
      <c r="P153" s="186">
        <v>860.19999999999982</v>
      </c>
      <c r="Q153" s="186">
        <f t="shared" si="1"/>
        <v>1190.8081456657728</v>
      </c>
      <c r="R153" s="187">
        <v>13690</v>
      </c>
      <c r="S153" s="186">
        <v>188.8</v>
      </c>
      <c r="T153" s="186">
        <f t="shared" si="2"/>
        <v>261.36314566577306</v>
      </c>
    </row>
    <row r="154" spans="1:20" s="182" customFormat="1" x14ac:dyDescent="0.25">
      <c r="A154" s="179">
        <v>4</v>
      </c>
      <c r="B154" s="179"/>
      <c r="C154" s="189">
        <f>+E154-E153</f>
        <v>142.01299999999998</v>
      </c>
      <c r="D154" s="179">
        <f>+G154-G153</f>
        <v>125.95899999999995</v>
      </c>
      <c r="E154" s="179">
        <v>576.82399999999996</v>
      </c>
      <c r="G154" s="179">
        <v>517.36199999999997</v>
      </c>
      <c r="I154" s="186">
        <v>112.6</v>
      </c>
      <c r="J154" s="182">
        <v>4</v>
      </c>
      <c r="L154" s="187">
        <v>16096</v>
      </c>
      <c r="M154" s="186">
        <v>471.89999999999986</v>
      </c>
      <c r="N154" s="186">
        <f t="shared" si="3"/>
        <v>649.20825266429836</v>
      </c>
      <c r="O154" s="187">
        <v>7652</v>
      </c>
      <c r="P154" s="186">
        <v>762.30000000000018</v>
      </c>
      <c r="Q154" s="186">
        <f t="shared" si="1"/>
        <v>1048.7210235346363</v>
      </c>
      <c r="R154" s="187">
        <v>11607</v>
      </c>
      <c r="S154" s="186">
        <v>220.90000000000009</v>
      </c>
      <c r="T154" s="186">
        <f t="shared" si="2"/>
        <v>303.89934946714055</v>
      </c>
    </row>
    <row r="155" spans="1:20" s="182" customFormat="1" x14ac:dyDescent="0.25">
      <c r="A155" s="179">
        <v>1</v>
      </c>
      <c r="B155" s="179">
        <v>2004</v>
      </c>
      <c r="C155" s="189">
        <f>+E155</f>
        <v>168.309</v>
      </c>
      <c r="D155" s="179">
        <f>+G155</f>
        <v>153.04300000000001</v>
      </c>
      <c r="E155" s="179">
        <v>168.309</v>
      </c>
      <c r="G155" s="179">
        <v>153.04300000000001</v>
      </c>
      <c r="I155" s="186">
        <v>112.6</v>
      </c>
      <c r="J155" s="182">
        <v>1</v>
      </c>
      <c r="K155" s="182">
        <v>2004</v>
      </c>
      <c r="L155" s="187">
        <v>17805</v>
      </c>
      <c r="M155" s="186">
        <v>517.69999999999993</v>
      </c>
      <c r="N155" s="186">
        <f t="shared" si="3"/>
        <v>712.21680950266432</v>
      </c>
      <c r="O155" s="187">
        <v>7033</v>
      </c>
      <c r="P155" s="186">
        <v>735.2</v>
      </c>
      <c r="Q155" s="186">
        <f t="shared" si="1"/>
        <v>1011.4386678507996</v>
      </c>
      <c r="R155" s="187">
        <v>8913</v>
      </c>
      <c r="S155" s="186">
        <v>178.89999999999998</v>
      </c>
      <c r="T155" s="186">
        <f t="shared" si="2"/>
        <v>246.11857682060392</v>
      </c>
    </row>
    <row r="156" spans="1:20" s="182" customFormat="1" x14ac:dyDescent="0.25">
      <c r="A156" s="179">
        <v>2</v>
      </c>
      <c r="B156" s="179"/>
      <c r="C156" s="189">
        <f>+E156-E155</f>
        <v>140.26700000000002</v>
      </c>
      <c r="D156" s="179">
        <f>+G156-G155</f>
        <v>125.56799999999998</v>
      </c>
      <c r="E156" s="179">
        <v>308.57600000000002</v>
      </c>
      <c r="G156" s="179">
        <v>278.61099999999999</v>
      </c>
      <c r="I156" s="186">
        <v>113.4</v>
      </c>
      <c r="J156" s="182">
        <v>2</v>
      </c>
      <c r="L156" s="187">
        <v>13855</v>
      </c>
      <c r="M156" s="186">
        <v>344.69999999999993</v>
      </c>
      <c r="N156" s="186">
        <f t="shared" si="3"/>
        <v>470.869623015873</v>
      </c>
      <c r="O156" s="187">
        <v>6436</v>
      </c>
      <c r="P156" s="186">
        <v>708.3</v>
      </c>
      <c r="Q156" s="186">
        <f t="shared" si="1"/>
        <v>967.55716269841275</v>
      </c>
      <c r="R156" s="187">
        <v>10802</v>
      </c>
      <c r="S156" s="186">
        <v>228.40000000000003</v>
      </c>
      <c r="T156" s="186">
        <f t="shared" si="2"/>
        <v>312.00064373897715</v>
      </c>
    </row>
    <row r="157" spans="1:20" s="182" customFormat="1" x14ac:dyDescent="0.25">
      <c r="A157" s="179">
        <v>3</v>
      </c>
      <c r="B157" s="179"/>
      <c r="C157" s="189">
        <f>+E157-E156</f>
        <v>137.76999999999998</v>
      </c>
      <c r="D157" s="179">
        <f>+G157-G156</f>
        <v>123.12100000000004</v>
      </c>
      <c r="E157" s="179">
        <v>446.346</v>
      </c>
      <c r="G157" s="179">
        <v>401.73200000000003</v>
      </c>
      <c r="I157" s="186">
        <v>113</v>
      </c>
      <c r="J157" s="182">
        <v>3</v>
      </c>
      <c r="L157" s="187">
        <v>17630</v>
      </c>
      <c r="M157" s="186">
        <v>454.09999999999991</v>
      </c>
      <c r="N157" s="186">
        <f t="shared" si="3"/>
        <v>622.5088119469026</v>
      </c>
      <c r="O157" s="187">
        <v>11805</v>
      </c>
      <c r="P157" s="186">
        <v>652.69999999999982</v>
      </c>
      <c r="Q157" s="186">
        <f t="shared" si="1"/>
        <v>894.76217035398224</v>
      </c>
      <c r="R157" s="187">
        <v>11365</v>
      </c>
      <c r="S157" s="186">
        <v>160.7999999999999</v>
      </c>
      <c r="T157" s="186">
        <f t="shared" si="2"/>
        <v>220.43474336283177</v>
      </c>
    </row>
    <row r="158" spans="1:20" s="182" customFormat="1" x14ac:dyDescent="0.25">
      <c r="A158" s="179">
        <v>4</v>
      </c>
      <c r="B158" s="179"/>
      <c r="C158" s="189">
        <f>+E158-E157</f>
        <v>137.68499999999995</v>
      </c>
      <c r="D158" s="179">
        <f>+G158-G157</f>
        <v>124.50600000000003</v>
      </c>
      <c r="E158" s="179">
        <v>584.03099999999995</v>
      </c>
      <c r="G158" s="179">
        <v>526.23800000000006</v>
      </c>
      <c r="I158" s="186">
        <v>114</v>
      </c>
      <c r="J158" s="182">
        <v>4</v>
      </c>
      <c r="L158" s="187">
        <v>16674</v>
      </c>
      <c r="M158" s="186">
        <v>428.20000000000027</v>
      </c>
      <c r="N158" s="186">
        <f t="shared" si="3"/>
        <v>581.85431140350931</v>
      </c>
      <c r="O158" s="187">
        <v>10088</v>
      </c>
      <c r="P158" s="186">
        <v>709.40000000000055</v>
      </c>
      <c r="Q158" s="186">
        <f t="shared" si="1"/>
        <v>963.95947807017637</v>
      </c>
      <c r="R158" s="187">
        <v>9276</v>
      </c>
      <c r="S158" s="186">
        <v>162.90000000000009</v>
      </c>
      <c r="T158" s="186">
        <f t="shared" si="2"/>
        <v>221.35466447368438</v>
      </c>
    </row>
    <row r="159" spans="1:20" s="182" customFormat="1" x14ac:dyDescent="0.25">
      <c r="A159" s="179">
        <v>1</v>
      </c>
      <c r="B159" s="179">
        <v>2005</v>
      </c>
      <c r="C159" s="189">
        <f>+E159</f>
        <v>147.31100000000001</v>
      </c>
      <c r="D159" s="179">
        <f>+G159</f>
        <v>133.756</v>
      </c>
      <c r="E159" s="179">
        <v>147.31100000000001</v>
      </c>
      <c r="G159" s="179">
        <v>133.756</v>
      </c>
      <c r="I159" s="186">
        <v>113.7</v>
      </c>
      <c r="J159" s="182">
        <v>1</v>
      </c>
      <c r="K159" s="182">
        <v>2005</v>
      </c>
      <c r="L159" s="187">
        <v>15151</v>
      </c>
      <c r="M159" s="186">
        <v>418</v>
      </c>
      <c r="N159" s="186">
        <f t="shared" si="3"/>
        <v>569.49283201407218</v>
      </c>
      <c r="O159" s="187">
        <v>7287</v>
      </c>
      <c r="P159" s="186">
        <v>715.2</v>
      </c>
      <c r="Q159" s="186">
        <f t="shared" si="1"/>
        <v>974.40496042216375</v>
      </c>
      <c r="R159" s="187">
        <v>7498</v>
      </c>
      <c r="S159" s="186">
        <v>159.69999999999999</v>
      </c>
      <c r="T159" s="186">
        <f t="shared" si="2"/>
        <v>217.57895998240988</v>
      </c>
    </row>
    <row r="160" spans="1:20" s="182" customFormat="1" x14ac:dyDescent="0.25">
      <c r="A160" s="179">
        <v>2</v>
      </c>
      <c r="B160" s="179"/>
      <c r="C160" s="189">
        <f>+E160-E159</f>
        <v>143.51699999999997</v>
      </c>
      <c r="D160" s="179">
        <f>+G160-G159</f>
        <v>128.79</v>
      </c>
      <c r="E160" s="179">
        <v>290.82799999999997</v>
      </c>
      <c r="G160" s="179">
        <v>262.54599999999999</v>
      </c>
      <c r="I160" s="186">
        <v>115.2</v>
      </c>
      <c r="J160" s="182">
        <v>2</v>
      </c>
      <c r="L160" s="187">
        <v>14855</v>
      </c>
      <c r="M160" s="186">
        <v>323.20000000000005</v>
      </c>
      <c r="N160" s="186">
        <f t="shared" si="3"/>
        <v>434.60159722222232</v>
      </c>
      <c r="O160" s="187">
        <v>6172</v>
      </c>
      <c r="P160" s="186">
        <v>745.5</v>
      </c>
      <c r="Q160" s="186">
        <f t="shared" si="1"/>
        <v>1002.4612955729167</v>
      </c>
      <c r="R160" s="187">
        <v>11610</v>
      </c>
      <c r="S160" s="186">
        <v>152.50000000000006</v>
      </c>
      <c r="T160" s="186">
        <f t="shared" si="2"/>
        <v>205.064181857639</v>
      </c>
    </row>
    <row r="161" spans="1:20" s="182" customFormat="1" x14ac:dyDescent="0.25">
      <c r="A161" s="179">
        <v>3</v>
      </c>
      <c r="B161" s="179"/>
      <c r="C161" s="189">
        <f>+E161-E160</f>
        <v>134.78300000000002</v>
      </c>
      <c r="D161" s="179">
        <f>+G161-G160</f>
        <v>120.57100000000003</v>
      </c>
      <c r="E161" s="179">
        <v>425.61099999999999</v>
      </c>
      <c r="G161" s="179">
        <v>383.11700000000002</v>
      </c>
      <c r="I161" s="186">
        <v>115.1</v>
      </c>
      <c r="J161" s="182">
        <v>3</v>
      </c>
      <c r="L161" s="187">
        <v>13014</v>
      </c>
      <c r="M161" s="186">
        <v>448.29999999999995</v>
      </c>
      <c r="N161" s="186">
        <f t="shared" si="3"/>
        <v>603.34519765421373</v>
      </c>
      <c r="O161" s="187">
        <v>6734</v>
      </c>
      <c r="P161" s="186">
        <v>832.10000000000014</v>
      </c>
      <c r="Q161" s="186">
        <f t="shared" si="1"/>
        <v>1119.8829778453523</v>
      </c>
      <c r="R161" s="187">
        <v>8742</v>
      </c>
      <c r="S161" s="186">
        <v>152.99999999999994</v>
      </c>
      <c r="T161" s="186">
        <f t="shared" si="2"/>
        <v>205.91526933101645</v>
      </c>
    </row>
    <row r="162" spans="1:20" s="182" customFormat="1" x14ac:dyDescent="0.25">
      <c r="A162" s="179">
        <v>4</v>
      </c>
      <c r="B162" s="179"/>
      <c r="C162" s="189">
        <f>+E162-E161</f>
        <v>137.37</v>
      </c>
      <c r="D162" s="179">
        <f>+G162-G161</f>
        <v>124.38200000000001</v>
      </c>
      <c r="E162" s="179">
        <v>562.98099999999999</v>
      </c>
      <c r="G162" s="179">
        <v>507.49900000000002</v>
      </c>
      <c r="I162" s="186">
        <v>116</v>
      </c>
      <c r="J162" s="182">
        <v>4</v>
      </c>
      <c r="L162" s="187">
        <v>22745</v>
      </c>
      <c r="M162" s="186">
        <v>478.79999999999995</v>
      </c>
      <c r="N162" s="186">
        <f t="shared" si="3"/>
        <v>639.39406034482761</v>
      </c>
      <c r="O162" s="187">
        <v>8144</v>
      </c>
      <c r="P162" s="186">
        <v>795.79999999999973</v>
      </c>
      <c r="Q162" s="186">
        <f t="shared" si="1"/>
        <v>1062.7188663793102</v>
      </c>
      <c r="R162" s="187">
        <v>11407</v>
      </c>
      <c r="S162" s="186">
        <v>142.00000000000006</v>
      </c>
      <c r="T162" s="186">
        <f t="shared" si="2"/>
        <v>189.62814655172426</v>
      </c>
    </row>
    <row r="163" spans="1:20" s="182" customFormat="1" x14ac:dyDescent="0.25">
      <c r="A163" s="179">
        <v>1</v>
      </c>
      <c r="B163" s="179">
        <v>2006</v>
      </c>
      <c r="C163" s="189">
        <f>+E163</f>
        <v>155.21299999999999</v>
      </c>
      <c r="D163" s="179">
        <f>+G163</f>
        <v>139.72800000000001</v>
      </c>
      <c r="E163" s="179">
        <v>155.21299999999999</v>
      </c>
      <c r="G163" s="179">
        <v>139.72800000000001</v>
      </c>
      <c r="I163" s="186">
        <v>116.6</v>
      </c>
      <c r="J163" s="182">
        <v>1</v>
      </c>
      <c r="K163" s="182">
        <v>2006</v>
      </c>
      <c r="L163" s="187">
        <v>18196</v>
      </c>
      <c r="M163" s="186">
        <v>585</v>
      </c>
      <c r="N163" s="186">
        <f t="shared" si="3"/>
        <v>777.19457547169839</v>
      </c>
      <c r="O163" s="187">
        <v>6106</v>
      </c>
      <c r="P163" s="186">
        <v>947.2</v>
      </c>
      <c r="Q163" s="186">
        <f t="shared" si="1"/>
        <v>1258.3909433962269</v>
      </c>
      <c r="R163" s="187">
        <v>7106</v>
      </c>
      <c r="S163" s="186">
        <v>150.6</v>
      </c>
      <c r="T163" s="186">
        <f t="shared" si="2"/>
        <v>200.07778301886796</v>
      </c>
    </row>
    <row r="164" spans="1:20" s="182" customFormat="1" x14ac:dyDescent="0.25">
      <c r="A164" s="179">
        <v>2</v>
      </c>
      <c r="B164" s="179"/>
      <c r="C164" s="189">
        <f>+E164-E163</f>
        <v>147.44399999999999</v>
      </c>
      <c r="D164" s="179">
        <f>+G164-G163</f>
        <v>129.572</v>
      </c>
      <c r="E164" s="179">
        <v>302.65699999999998</v>
      </c>
      <c r="G164" s="179">
        <v>269.3</v>
      </c>
      <c r="I164" s="186">
        <v>117.9</v>
      </c>
      <c r="J164" s="182">
        <v>2</v>
      </c>
      <c r="L164" s="187">
        <v>13943</v>
      </c>
      <c r="M164" s="186">
        <v>433.79999999999995</v>
      </c>
      <c r="N164" s="186">
        <f t="shared" si="3"/>
        <v>569.96500000000003</v>
      </c>
      <c r="O164" s="187">
        <v>5246</v>
      </c>
      <c r="P164" s="186">
        <v>811.2</v>
      </c>
      <c r="Q164" s="186">
        <f t="shared" si="1"/>
        <v>1065.8266666666668</v>
      </c>
      <c r="R164" s="187">
        <v>9193</v>
      </c>
      <c r="S164" s="186">
        <v>176.1</v>
      </c>
      <c r="T164" s="186">
        <f t="shared" si="2"/>
        <v>231.37583333333336</v>
      </c>
    </row>
    <row r="165" spans="1:20" s="182" customFormat="1" x14ac:dyDescent="0.25">
      <c r="A165" s="179">
        <v>3</v>
      </c>
      <c r="B165" s="179"/>
      <c r="C165" s="189">
        <f>+E165-E164</f>
        <v>143.45100000000002</v>
      </c>
      <c r="D165" s="179">
        <f>+G165-G164</f>
        <v>126.00599999999997</v>
      </c>
      <c r="E165" s="179">
        <v>446.108</v>
      </c>
      <c r="G165" s="179">
        <v>395.30599999999998</v>
      </c>
      <c r="I165" s="190">
        <v>117.3</v>
      </c>
      <c r="J165" s="182">
        <v>3</v>
      </c>
      <c r="L165" s="187">
        <v>13690</v>
      </c>
      <c r="M165" s="186">
        <v>496.59999999999991</v>
      </c>
      <c r="N165" s="186">
        <f t="shared" si="3"/>
        <v>655.81470161977836</v>
      </c>
      <c r="O165" s="187">
        <v>9450</v>
      </c>
      <c r="P165" s="186">
        <v>855.90000000000009</v>
      </c>
      <c r="Q165" s="186">
        <f t="shared" si="1"/>
        <v>1130.3097122762151</v>
      </c>
      <c r="R165" s="187">
        <v>10840</v>
      </c>
      <c r="S165" s="186">
        <v>167.10000000000002</v>
      </c>
      <c r="T165" s="186">
        <f t="shared" si="2"/>
        <v>220.67385549872131</v>
      </c>
    </row>
    <row r="166" spans="1:20" s="182" customFormat="1" x14ac:dyDescent="0.25">
      <c r="A166" s="179">
        <v>4</v>
      </c>
      <c r="B166" s="179"/>
      <c r="C166" s="189">
        <f>+E166-E165</f>
        <v>148.56090999999998</v>
      </c>
      <c r="D166" s="179">
        <f>+G166-G165</f>
        <v>131.19532799999996</v>
      </c>
      <c r="E166" s="179">
        <v>594.66890999999998</v>
      </c>
      <c r="G166" s="179">
        <v>526.50132799999994</v>
      </c>
      <c r="I166" s="190">
        <v>119</v>
      </c>
      <c r="J166" s="182">
        <v>4</v>
      </c>
      <c r="L166" s="187">
        <v>16682</v>
      </c>
      <c r="M166" s="186">
        <v>525.60000000000014</v>
      </c>
      <c r="N166" s="186">
        <f t="shared" si="3"/>
        <v>684.19648739495824</v>
      </c>
      <c r="O166" s="187">
        <v>10233</v>
      </c>
      <c r="P166" s="186">
        <v>826</v>
      </c>
      <c r="Q166" s="186">
        <f t="shared" si="1"/>
        <v>1075.2402941176472</v>
      </c>
      <c r="R166" s="187">
        <v>9520</v>
      </c>
      <c r="S166" s="186">
        <v>144.09999999999997</v>
      </c>
      <c r="T166" s="186">
        <f t="shared" si="2"/>
        <v>187.58126680672268</v>
      </c>
    </row>
    <row r="167" spans="1:20" s="182" customFormat="1" x14ac:dyDescent="0.25">
      <c r="A167" s="179">
        <v>1</v>
      </c>
      <c r="B167" s="179">
        <v>2007</v>
      </c>
      <c r="C167" s="189">
        <f>+E167</f>
        <v>158.09976</v>
      </c>
      <c r="D167" s="179">
        <f>+G167</f>
        <v>141.08400800000001</v>
      </c>
      <c r="E167" s="179">
        <v>158.09976</v>
      </c>
      <c r="G167" s="179">
        <v>141.08400800000001</v>
      </c>
      <c r="I167" s="190">
        <v>117.5</v>
      </c>
      <c r="J167" s="182">
        <v>1</v>
      </c>
      <c r="K167" s="182">
        <v>2007</v>
      </c>
      <c r="L167" s="187">
        <v>18623</v>
      </c>
      <c r="M167" s="186">
        <v>649.6</v>
      </c>
      <c r="N167" s="186">
        <f t="shared" si="3"/>
        <v>856.4077617021278</v>
      </c>
      <c r="O167" s="187">
        <v>7737</v>
      </c>
      <c r="P167" s="186">
        <v>1092.1999999999998</v>
      </c>
      <c r="Q167" s="186">
        <f t="shared" si="1"/>
        <v>1439.91465106383</v>
      </c>
      <c r="R167" s="187">
        <v>8112</v>
      </c>
      <c r="S167" s="186">
        <v>167.4</v>
      </c>
      <c r="T167" s="186">
        <f t="shared" si="2"/>
        <v>220.69374893617027</v>
      </c>
    </row>
    <row r="168" spans="1:20" s="182" customFormat="1" x14ac:dyDescent="0.25">
      <c r="A168" s="179">
        <v>2</v>
      </c>
      <c r="B168" s="179"/>
      <c r="C168" s="189">
        <f>+E168-E167</f>
        <v>161.61276000000004</v>
      </c>
      <c r="D168" s="179">
        <f>+G168-G167</f>
        <v>142.897008</v>
      </c>
      <c r="E168" s="179">
        <v>319.71252000000004</v>
      </c>
      <c r="G168" s="179">
        <v>283.98101600000001</v>
      </c>
      <c r="I168" s="190">
        <v>118.3</v>
      </c>
      <c r="J168" s="182">
        <v>2</v>
      </c>
      <c r="L168" s="187">
        <v>15831</v>
      </c>
      <c r="M168" s="186">
        <v>514.19999999999993</v>
      </c>
      <c r="N168" s="186">
        <f t="shared" si="3"/>
        <v>673.31729923922239</v>
      </c>
      <c r="O168" s="187">
        <v>5067</v>
      </c>
      <c r="P168" s="186">
        <v>1041.6999999999998</v>
      </c>
      <c r="Q168" s="186">
        <f t="shared" ref="Q168:Q231" si="4">P168/I168*$I$69</f>
        <v>1364.0502345731193</v>
      </c>
      <c r="R168" s="187">
        <v>10608</v>
      </c>
      <c r="S168" s="186">
        <v>160.99999999999997</v>
      </c>
      <c r="T168" s="186">
        <f t="shared" ref="T168:T231" si="5">S168/I168*$I$69</f>
        <v>210.8208579881657</v>
      </c>
    </row>
    <row r="169" spans="1:20" s="182" customFormat="1" x14ac:dyDescent="0.25">
      <c r="A169" s="179">
        <v>3</v>
      </c>
      <c r="B169" s="179"/>
      <c r="C169" s="189">
        <f>+E169-E168</f>
        <v>135.82058024999998</v>
      </c>
      <c r="D169" s="179">
        <f>+G169-G168</f>
        <v>119.75308425000003</v>
      </c>
      <c r="E169" s="179">
        <v>455.53310025000002</v>
      </c>
      <c r="G169" s="179">
        <v>403.73410025000004</v>
      </c>
      <c r="I169" s="190">
        <v>117.8</v>
      </c>
      <c r="J169" s="182">
        <v>3</v>
      </c>
      <c r="L169" s="187">
        <v>18428</v>
      </c>
      <c r="M169" s="186">
        <v>654.20000000000027</v>
      </c>
      <c r="N169" s="186">
        <f t="shared" si="3"/>
        <v>860.27577674023826</v>
      </c>
      <c r="O169" s="187">
        <v>6417</v>
      </c>
      <c r="P169" s="186">
        <v>679.60000000000036</v>
      </c>
      <c r="Q169" s="186">
        <f t="shared" si="4"/>
        <v>893.67688455008556</v>
      </c>
      <c r="R169" s="187">
        <v>10319</v>
      </c>
      <c r="S169" s="186">
        <v>152.89999999999998</v>
      </c>
      <c r="T169" s="186">
        <f t="shared" si="5"/>
        <v>201.06414898132428</v>
      </c>
    </row>
    <row r="170" spans="1:20" s="182" customFormat="1" x14ac:dyDescent="0.25">
      <c r="A170" s="179">
        <v>4</v>
      </c>
      <c r="B170" s="179"/>
      <c r="C170" s="189">
        <f>+E170-E169</f>
        <v>149.79139924999998</v>
      </c>
      <c r="D170" s="179">
        <f>+G170-G169</f>
        <v>133.49839924999998</v>
      </c>
      <c r="E170" s="179">
        <v>605.3244995</v>
      </c>
      <c r="G170" s="179">
        <v>537.23249950000002</v>
      </c>
      <c r="I170" s="190">
        <v>120.8</v>
      </c>
      <c r="J170" s="182">
        <v>4</v>
      </c>
      <c r="L170" s="187">
        <v>15870</v>
      </c>
      <c r="M170" s="186">
        <v>567.19999999999959</v>
      </c>
      <c r="N170" s="186">
        <f t="shared" si="3"/>
        <v>727.34713576158913</v>
      </c>
      <c r="O170" s="187">
        <v>5114</v>
      </c>
      <c r="P170" s="186">
        <v>911.69999999999982</v>
      </c>
      <c r="Q170" s="186">
        <f t="shared" si="4"/>
        <v>1169.1156270695365</v>
      </c>
      <c r="R170" s="187">
        <v>8645</v>
      </c>
      <c r="S170" s="186">
        <v>142.80000000000007</v>
      </c>
      <c r="T170" s="186">
        <f t="shared" si="5"/>
        <v>183.1191307947021</v>
      </c>
    </row>
    <row r="171" spans="1:20" s="182" customFormat="1" x14ac:dyDescent="0.25">
      <c r="A171" s="179">
        <v>1</v>
      </c>
      <c r="B171" s="179">
        <v>2008</v>
      </c>
      <c r="C171" s="189">
        <f>+E171</f>
        <v>164.64169099999998</v>
      </c>
      <c r="D171" s="179">
        <f>+G171</f>
        <v>148.61369099999999</v>
      </c>
      <c r="E171" s="179">
        <v>164.64169099999998</v>
      </c>
      <c r="G171" s="179">
        <v>148.61369099999999</v>
      </c>
      <c r="I171" s="190">
        <v>121.9</v>
      </c>
      <c r="J171" s="182">
        <v>1</v>
      </c>
      <c r="K171" s="182">
        <v>2008</v>
      </c>
      <c r="L171" s="187">
        <v>17004</v>
      </c>
      <c r="M171" s="186">
        <v>591.9</v>
      </c>
      <c r="N171" s="186">
        <f t="shared" si="3"/>
        <v>752.17185602953248</v>
      </c>
      <c r="O171" s="187">
        <v>6274</v>
      </c>
      <c r="P171" s="186">
        <v>963.6</v>
      </c>
      <c r="Q171" s="186">
        <f t="shared" si="4"/>
        <v>1224.5190073831011</v>
      </c>
      <c r="R171" s="187">
        <v>7939</v>
      </c>
      <c r="S171" s="186">
        <v>160.1</v>
      </c>
      <c r="T171" s="186">
        <f t="shared" si="5"/>
        <v>203.45111361771947</v>
      </c>
    </row>
    <row r="172" spans="1:20" s="182" customFormat="1" x14ac:dyDescent="0.25">
      <c r="A172" s="179">
        <v>2</v>
      </c>
      <c r="B172" s="179"/>
      <c r="C172" s="189">
        <f>+E172-E171</f>
        <v>197.28657850000002</v>
      </c>
      <c r="D172" s="179">
        <f>+G172-G171</f>
        <v>175.71357850000001</v>
      </c>
      <c r="E172" s="179">
        <v>361.9282695</v>
      </c>
      <c r="G172" s="179">
        <v>324.3272695</v>
      </c>
      <c r="I172" s="190">
        <v>122</v>
      </c>
      <c r="J172" s="182">
        <v>2</v>
      </c>
      <c r="L172" s="187">
        <v>14987</v>
      </c>
      <c r="M172" s="186">
        <v>548.4</v>
      </c>
      <c r="N172" s="186">
        <f t="shared" ref="N172:N193" si="6">M172/I172*$I$69</f>
        <v>696.32190983606574</v>
      </c>
      <c r="O172" s="187">
        <v>5831</v>
      </c>
      <c r="P172" s="186">
        <v>1153.8000000000002</v>
      </c>
      <c r="Q172" s="186">
        <f t="shared" si="4"/>
        <v>1465.0186352459023</v>
      </c>
      <c r="R172" s="187">
        <v>10207</v>
      </c>
      <c r="S172" s="186">
        <v>188.4</v>
      </c>
      <c r="T172" s="186">
        <f t="shared" si="5"/>
        <v>239.21781147540989</v>
      </c>
    </row>
    <row r="173" spans="1:20" s="182" customFormat="1" x14ac:dyDescent="0.25">
      <c r="A173" s="179">
        <v>3</v>
      </c>
      <c r="B173" s="179"/>
      <c r="C173" s="189">
        <f>+E173-E172</f>
        <v>159.71767174999997</v>
      </c>
      <c r="D173" s="179">
        <f>+G173-G172</f>
        <v>141.40667174999999</v>
      </c>
      <c r="E173" s="179">
        <v>521.64594124999996</v>
      </c>
      <c r="G173" s="179">
        <v>465.73394124999999</v>
      </c>
      <c r="I173" s="190">
        <v>123.1</v>
      </c>
      <c r="J173" s="182">
        <v>3</v>
      </c>
      <c r="L173" s="187">
        <v>19290</v>
      </c>
      <c r="M173" s="186">
        <v>722.70000000000027</v>
      </c>
      <c r="N173" s="186">
        <f t="shared" si="6"/>
        <v>909.43663891145468</v>
      </c>
      <c r="O173" s="187">
        <v>12252</v>
      </c>
      <c r="P173" s="186">
        <v>1486.4999999999995</v>
      </c>
      <c r="Q173" s="186">
        <f t="shared" si="4"/>
        <v>1870.5930036555644</v>
      </c>
      <c r="R173" s="187">
        <v>11007</v>
      </c>
      <c r="S173" s="186">
        <v>186.29999999999995</v>
      </c>
      <c r="T173" s="186">
        <f t="shared" si="5"/>
        <v>234.43758935824533</v>
      </c>
    </row>
    <row r="174" spans="1:20" s="182" customFormat="1" x14ac:dyDescent="0.25">
      <c r="A174" s="179">
        <v>4</v>
      </c>
      <c r="B174" s="179"/>
      <c r="C174" s="189">
        <f>+E174-E173</f>
        <v>170.05706974999998</v>
      </c>
      <c r="D174" s="179">
        <f>+G174-G173</f>
        <v>152.54014889999991</v>
      </c>
      <c r="E174" s="179">
        <v>691.70301099999995</v>
      </c>
      <c r="G174" s="179">
        <v>618.27409014999989</v>
      </c>
      <c r="I174" s="186">
        <v>124.7</v>
      </c>
      <c r="J174" s="182">
        <v>4</v>
      </c>
      <c r="L174" s="187">
        <v>16976</v>
      </c>
      <c r="M174" s="186">
        <v>703.10000000000014</v>
      </c>
      <c r="N174" s="186">
        <f t="shared" si="6"/>
        <v>873.41991379310377</v>
      </c>
      <c r="O174" s="187">
        <v>7247</v>
      </c>
      <c r="P174" s="186">
        <v>1160</v>
      </c>
      <c r="Q174" s="186">
        <f t="shared" si="4"/>
        <v>1441.0000000000002</v>
      </c>
      <c r="R174" s="187">
        <v>10145</v>
      </c>
      <c r="S174" s="186">
        <v>269.60000000000014</v>
      </c>
      <c r="T174" s="186">
        <f t="shared" si="5"/>
        <v>334.90827586206922</v>
      </c>
    </row>
    <row r="175" spans="1:20" s="182" customFormat="1" x14ac:dyDescent="0.25">
      <c r="A175" s="179">
        <v>1</v>
      </c>
      <c r="B175" s="179">
        <v>2009</v>
      </c>
      <c r="C175" s="189">
        <f>+E175</f>
        <v>191.37959499999999</v>
      </c>
      <c r="D175" s="179">
        <f>+G175</f>
        <v>172.55938714999999</v>
      </c>
      <c r="E175" s="179">
        <v>191.37959499999999</v>
      </c>
      <c r="G175" s="179">
        <v>172.55938714999999</v>
      </c>
      <c r="I175" s="186">
        <v>125</v>
      </c>
      <c r="J175" s="182">
        <v>1</v>
      </c>
      <c r="K175" s="182">
        <v>2009</v>
      </c>
      <c r="L175" s="187">
        <v>18865</v>
      </c>
      <c r="M175" s="186">
        <v>739.59999999999991</v>
      </c>
      <c r="N175" s="186">
        <f t="shared" si="6"/>
        <v>916.5566960000001</v>
      </c>
      <c r="O175" s="187">
        <v>6194</v>
      </c>
      <c r="P175" s="186">
        <v>1049.9000000000001</v>
      </c>
      <c r="Q175" s="186">
        <f t="shared" si="4"/>
        <v>1301.0990740000002</v>
      </c>
      <c r="R175" s="187">
        <v>8619</v>
      </c>
      <c r="S175" s="186">
        <v>213.2</v>
      </c>
      <c r="T175" s="186">
        <f t="shared" si="5"/>
        <v>264.21023200000002</v>
      </c>
    </row>
    <row r="176" spans="1:20" s="182" customFormat="1" x14ac:dyDescent="0.25">
      <c r="A176" s="179">
        <v>2</v>
      </c>
      <c r="B176" s="179"/>
      <c r="C176" s="189">
        <f>+E176-E175</f>
        <v>178.90604250000001</v>
      </c>
      <c r="D176" s="179">
        <f>+G176-G175</f>
        <v>160.765232725</v>
      </c>
      <c r="E176" s="179">
        <v>370.28563750000001</v>
      </c>
      <c r="G176" s="179">
        <v>333.324619875</v>
      </c>
      <c r="I176" s="186">
        <v>125.7</v>
      </c>
      <c r="J176" s="182">
        <v>2</v>
      </c>
      <c r="L176" s="187">
        <v>14610</v>
      </c>
      <c r="M176" s="186">
        <v>603.80000000000018</v>
      </c>
      <c r="N176" s="186">
        <f t="shared" si="6"/>
        <v>744.09823786793982</v>
      </c>
      <c r="O176" s="187">
        <v>5486</v>
      </c>
      <c r="P176" s="186">
        <v>1077.9000000000001</v>
      </c>
      <c r="Q176" s="186">
        <f t="shared" si="4"/>
        <v>1328.3595405727926</v>
      </c>
      <c r="R176" s="187">
        <v>11296</v>
      </c>
      <c r="S176" s="186">
        <v>235.3</v>
      </c>
      <c r="T176" s="186">
        <f t="shared" si="5"/>
        <v>289.97402346857604</v>
      </c>
    </row>
    <row r="177" spans="1:20" s="182" customFormat="1" x14ac:dyDescent="0.25">
      <c r="A177" s="179">
        <v>3</v>
      </c>
      <c r="B177" s="179"/>
      <c r="C177" s="189">
        <f>+E177-E176</f>
        <v>160.23377500000004</v>
      </c>
      <c r="D177" s="179">
        <f>+G177-G176</f>
        <v>142.31202375000004</v>
      </c>
      <c r="E177" s="179">
        <v>530.51941250000004</v>
      </c>
      <c r="G177" s="179">
        <v>475.63664362500003</v>
      </c>
      <c r="I177" s="186">
        <v>125.4</v>
      </c>
      <c r="J177" s="182">
        <v>3</v>
      </c>
      <c r="L177" s="187">
        <v>19220</v>
      </c>
      <c r="M177" s="186">
        <v>795.69999999999982</v>
      </c>
      <c r="N177" s="186">
        <f t="shared" si="6"/>
        <v>982.93379385964897</v>
      </c>
      <c r="O177" s="187">
        <v>13278</v>
      </c>
      <c r="P177" s="186">
        <v>1278.0999999999999</v>
      </c>
      <c r="Q177" s="186">
        <f t="shared" si="4"/>
        <v>1578.8458991228069</v>
      </c>
      <c r="R177" s="187">
        <v>11383</v>
      </c>
      <c r="S177" s="186">
        <v>231.79999999999995</v>
      </c>
      <c r="T177" s="186">
        <f t="shared" si="5"/>
        <v>286.34416666666664</v>
      </c>
    </row>
    <row r="178" spans="1:20" s="182" customFormat="1" x14ac:dyDescent="0.25">
      <c r="A178" s="179">
        <v>4</v>
      </c>
      <c r="B178" s="179"/>
      <c r="C178" s="189">
        <f>+E178-E177</f>
        <v>179.8571388695641</v>
      </c>
      <c r="D178" s="179">
        <f>+G178-G177</f>
        <v>163.53199924456408</v>
      </c>
      <c r="E178" s="179">
        <v>710.37655136956414</v>
      </c>
      <c r="G178" s="179">
        <v>639.16864286956411</v>
      </c>
      <c r="I178" s="186">
        <v>126.6</v>
      </c>
      <c r="J178" s="182">
        <v>4</v>
      </c>
      <c r="L178" s="187">
        <v>16838</v>
      </c>
      <c r="M178" s="186">
        <v>759.30000000000018</v>
      </c>
      <c r="N178" s="186">
        <f t="shared" si="6"/>
        <v>929.07792061611417</v>
      </c>
      <c r="O178" s="187">
        <v>6227</v>
      </c>
      <c r="P178" s="186">
        <v>1192.2000000000003</v>
      </c>
      <c r="Q178" s="186">
        <f t="shared" si="4"/>
        <v>1458.7734715639817</v>
      </c>
      <c r="R178" s="187">
        <v>10409</v>
      </c>
      <c r="S178" s="186">
        <v>276.40000000000009</v>
      </c>
      <c r="T178" s="186">
        <f t="shared" si="5"/>
        <v>338.20247235387063</v>
      </c>
    </row>
    <row r="179" spans="1:20" s="182" customFormat="1" x14ac:dyDescent="0.25">
      <c r="A179" s="179">
        <v>1</v>
      </c>
      <c r="B179" s="179">
        <v>2010</v>
      </c>
      <c r="C179" s="189">
        <f>+E179</f>
        <v>204.63648875000001</v>
      </c>
      <c r="D179" s="179">
        <f>+G179</f>
        <v>186.506571025</v>
      </c>
      <c r="E179" s="179">
        <v>204.63648875000001</v>
      </c>
      <c r="G179" s="179">
        <v>186.506571025</v>
      </c>
      <c r="I179" s="186">
        <v>128.69999999999999</v>
      </c>
      <c r="J179" s="182">
        <v>1</v>
      </c>
      <c r="K179" s="182">
        <v>2010</v>
      </c>
      <c r="L179" s="187">
        <v>40484.70904761905</v>
      </c>
      <c r="M179" s="186">
        <v>1693.2251146266974</v>
      </c>
      <c r="N179" s="186">
        <f t="shared" si="6"/>
        <v>2038.020741600895</v>
      </c>
      <c r="O179" s="187">
        <v>6690</v>
      </c>
      <c r="P179" s="186">
        <v>1648.5</v>
      </c>
      <c r="Q179" s="186">
        <f t="shared" si="4"/>
        <v>1984.1881410256417</v>
      </c>
      <c r="R179" s="187">
        <v>7227</v>
      </c>
      <c r="S179" s="186">
        <v>243.10000000000002</v>
      </c>
      <c r="T179" s="186">
        <f t="shared" si="5"/>
        <v>292.60305555555567</v>
      </c>
    </row>
    <row r="180" spans="1:20" s="182" customFormat="1" x14ac:dyDescent="0.25">
      <c r="A180" s="179">
        <v>2</v>
      </c>
      <c r="B180" s="179"/>
      <c r="C180" s="189">
        <f>+E180-E179</f>
        <v>188.95691625000001</v>
      </c>
      <c r="D180" s="179">
        <f>+G180-G179</f>
        <v>170.46253197500002</v>
      </c>
      <c r="E180" s="179">
        <v>393.59340500000002</v>
      </c>
      <c r="G180" s="179">
        <v>356.96910300000002</v>
      </c>
      <c r="I180" s="186">
        <v>128.9</v>
      </c>
      <c r="J180" s="182">
        <v>2</v>
      </c>
      <c r="L180" s="187">
        <v>20633.79583333333</v>
      </c>
      <c r="M180" s="186">
        <v>864.97098885712671</v>
      </c>
      <c r="N180" s="186">
        <f t="shared" si="6"/>
        <v>1039.4918033854567</v>
      </c>
      <c r="O180" s="187">
        <v>5716</v>
      </c>
      <c r="P180" s="186">
        <v>1381.6999999999998</v>
      </c>
      <c r="Q180" s="186">
        <f t="shared" si="4"/>
        <v>1660.4786093871217</v>
      </c>
      <c r="R180" s="187">
        <v>10696</v>
      </c>
      <c r="S180" s="186">
        <v>201.60000000000002</v>
      </c>
      <c r="T180" s="186">
        <f t="shared" si="5"/>
        <v>242.2758107059737</v>
      </c>
    </row>
    <row r="181" spans="1:20" s="182" customFormat="1" x14ac:dyDescent="0.25">
      <c r="A181" s="179">
        <v>3</v>
      </c>
      <c r="B181" s="179"/>
      <c r="C181" s="189">
        <f>+E181-E180</f>
        <v>172.07737875000004</v>
      </c>
      <c r="D181" s="179">
        <f>+G181-G180</f>
        <v>154.15607493749997</v>
      </c>
      <c r="E181" s="179">
        <v>565.67078375000006</v>
      </c>
      <c r="G181" s="179">
        <v>511.12517793749998</v>
      </c>
      <c r="I181" s="186">
        <v>127.8</v>
      </c>
      <c r="J181" s="182">
        <v>3</v>
      </c>
      <c r="L181" s="187">
        <v>19149.335833333338</v>
      </c>
      <c r="M181" s="186">
        <v>861.71516601647909</v>
      </c>
      <c r="N181" s="186">
        <f t="shared" si="6"/>
        <v>1044.4925045359762</v>
      </c>
      <c r="O181" s="187">
        <v>9089</v>
      </c>
      <c r="P181" s="186">
        <v>1286.1999999999998</v>
      </c>
      <c r="Q181" s="186">
        <f t="shared" si="4"/>
        <v>1559.0142918622851</v>
      </c>
      <c r="R181" s="187">
        <v>11532</v>
      </c>
      <c r="S181" s="186">
        <v>200.69999999999993</v>
      </c>
      <c r="T181" s="186">
        <f t="shared" si="5"/>
        <v>243.2702288732394</v>
      </c>
    </row>
    <row r="182" spans="1:20" s="182" customFormat="1" x14ac:dyDescent="0.25">
      <c r="A182" s="179">
        <v>4</v>
      </c>
      <c r="B182" s="179"/>
      <c r="C182" s="189">
        <f>+E182-E181</f>
        <v>192.96143124999992</v>
      </c>
      <c r="D182" s="179">
        <f>+G182-G181</f>
        <v>174.39946771249993</v>
      </c>
      <c r="E182" s="179">
        <v>758.63221499999997</v>
      </c>
      <c r="G182" s="179">
        <v>685.52464564999991</v>
      </c>
      <c r="I182" s="186">
        <v>129</v>
      </c>
      <c r="J182" s="182">
        <v>4</v>
      </c>
      <c r="L182" s="187">
        <v>22322.361666666664</v>
      </c>
      <c r="M182" s="186">
        <v>889.84894905372039</v>
      </c>
      <c r="N182" s="186">
        <f t="shared" si="6"/>
        <v>1068.5602796553428</v>
      </c>
      <c r="O182" s="187">
        <v>5858</v>
      </c>
      <c r="P182" s="186">
        <v>1310.8000000000011</v>
      </c>
      <c r="Q182" s="186">
        <f t="shared" si="4"/>
        <v>1574.0523333333349</v>
      </c>
      <c r="R182" s="187">
        <v>9548</v>
      </c>
      <c r="S182" s="186">
        <v>205</v>
      </c>
      <c r="T182" s="186">
        <f t="shared" si="5"/>
        <v>246.17083333333338</v>
      </c>
    </row>
    <row r="183" spans="1:20" s="182" customFormat="1" x14ac:dyDescent="0.25">
      <c r="A183" s="179">
        <v>1</v>
      </c>
      <c r="B183" s="179">
        <v>2011</v>
      </c>
      <c r="C183" s="189">
        <f>+E183</f>
        <v>204.00503875000001</v>
      </c>
      <c r="D183" s="179">
        <f>+G183</f>
        <v>184.8599929625</v>
      </c>
      <c r="E183" s="179">
        <v>204.00503875000001</v>
      </c>
      <c r="G183" s="179">
        <v>184.8599929625</v>
      </c>
      <c r="I183" s="186">
        <v>130.19999999999999</v>
      </c>
      <c r="J183" s="182">
        <v>1</v>
      </c>
      <c r="K183" s="182">
        <v>2011</v>
      </c>
      <c r="L183" s="187">
        <v>26141.662648809524</v>
      </c>
      <c r="M183" s="186">
        <v>1061.4209517567813</v>
      </c>
      <c r="N183" s="186">
        <f t="shared" si="6"/>
        <v>1262.8422894336686</v>
      </c>
      <c r="O183" s="187">
        <v>5959</v>
      </c>
      <c r="P183" s="186">
        <v>1698.7</v>
      </c>
      <c r="Q183" s="186">
        <f t="shared" si="4"/>
        <v>2021.0550710445473</v>
      </c>
      <c r="R183" s="187">
        <v>6732</v>
      </c>
      <c r="S183" s="186">
        <v>156.5</v>
      </c>
      <c r="T183" s="186">
        <f t="shared" si="5"/>
        <v>186.19833909370206</v>
      </c>
    </row>
    <row r="184" spans="1:20" s="182" customFormat="1" x14ac:dyDescent="0.25">
      <c r="A184" s="179">
        <v>2</v>
      </c>
      <c r="B184" s="179"/>
      <c r="C184" s="189">
        <f>+E184-E183</f>
        <v>188.74104374999999</v>
      </c>
      <c r="D184" s="179">
        <f>+G184-G183</f>
        <v>171.33320521249996</v>
      </c>
      <c r="E184" s="182">
        <v>392.7460825</v>
      </c>
      <c r="G184" s="182">
        <v>356.19319817499996</v>
      </c>
      <c r="I184" s="186">
        <v>131</v>
      </c>
      <c r="J184" s="182">
        <v>2</v>
      </c>
      <c r="L184" s="187">
        <v>18851.951101190472</v>
      </c>
      <c r="M184" s="186">
        <v>776.58308820124375</v>
      </c>
      <c r="N184" s="186">
        <f t="shared" si="6"/>
        <v>918.30950179797094</v>
      </c>
      <c r="O184" s="187">
        <v>7524</v>
      </c>
      <c r="P184" s="186">
        <v>1533.4000000000003</v>
      </c>
      <c r="Q184" s="186">
        <f t="shared" si="4"/>
        <v>1813.2455000000007</v>
      </c>
      <c r="R184" s="187">
        <v>10017</v>
      </c>
      <c r="S184" s="186">
        <v>197.79999999999995</v>
      </c>
      <c r="T184" s="186">
        <f t="shared" si="5"/>
        <v>233.89849999999998</v>
      </c>
    </row>
    <row r="185" spans="1:20" s="182" customFormat="1" x14ac:dyDescent="0.25">
      <c r="A185" s="179">
        <v>3</v>
      </c>
      <c r="C185" s="189">
        <f>+E185-E184</f>
        <v>169.93391749999995</v>
      </c>
      <c r="D185" s="179">
        <f>+G185-G184</f>
        <v>151.69380182500004</v>
      </c>
      <c r="E185" s="182">
        <v>562.67999999999995</v>
      </c>
      <c r="G185" s="182">
        <v>507.887</v>
      </c>
      <c r="I185" s="186">
        <v>129.4</v>
      </c>
      <c r="J185" s="182">
        <v>3</v>
      </c>
      <c r="L185" s="187">
        <v>24107.386250000007</v>
      </c>
      <c r="M185" s="186">
        <v>914.64669811090494</v>
      </c>
      <c r="N185" s="186">
        <f t="shared" si="6"/>
        <v>1094.9430710016616</v>
      </c>
      <c r="O185" s="187">
        <v>10171</v>
      </c>
      <c r="P185" s="186">
        <v>1285.3999999999996</v>
      </c>
      <c r="Q185" s="186">
        <f t="shared" si="4"/>
        <v>1538.7797565687788</v>
      </c>
      <c r="R185" s="187">
        <v>10339</v>
      </c>
      <c r="S185" s="186">
        <v>167.29999999999995</v>
      </c>
      <c r="T185" s="186">
        <f t="shared" si="5"/>
        <v>200.27839837712514</v>
      </c>
    </row>
    <row r="186" spans="1:20" s="182" customFormat="1" x14ac:dyDescent="0.25">
      <c r="A186" s="182">
        <v>4</v>
      </c>
      <c r="C186" s="189">
        <f>+E186-E185</f>
        <v>202.17554500000006</v>
      </c>
      <c r="D186" s="179">
        <f>+G186-G185</f>
        <v>178.91908595000001</v>
      </c>
      <c r="E186" s="182">
        <v>764.85554500000001</v>
      </c>
      <c r="G186" s="182">
        <v>686.80608595000001</v>
      </c>
      <c r="I186" s="182">
        <v>130.5</v>
      </c>
      <c r="J186" s="182">
        <v>4</v>
      </c>
      <c r="L186" s="187">
        <v>18022.572976190484</v>
      </c>
      <c r="M186" s="186">
        <v>777.38419736292576</v>
      </c>
      <c r="N186" s="186">
        <f t="shared" si="6"/>
        <v>922.77887013791155</v>
      </c>
      <c r="O186" s="187">
        <v>8775.7956028314002</v>
      </c>
      <c r="P186" s="186">
        <v>1286.8626975018997</v>
      </c>
      <c r="Q186" s="186">
        <f t="shared" si="4"/>
        <v>1527.5454660021117</v>
      </c>
      <c r="R186" s="187">
        <v>9645.4866500746648</v>
      </c>
      <c r="S186" s="186">
        <v>181.103452008619</v>
      </c>
      <c r="T186" s="186">
        <f t="shared" si="5"/>
        <v>214.97534859789391</v>
      </c>
    </row>
    <row r="187" spans="1:20" s="182" customFormat="1" x14ac:dyDescent="0.25">
      <c r="A187" s="182">
        <v>1</v>
      </c>
      <c r="B187" s="182">
        <v>2012</v>
      </c>
      <c r="C187" s="189">
        <f>+E187</f>
        <v>195.82938625</v>
      </c>
      <c r="D187" s="179">
        <f>+G187</f>
        <v>177.0717714875</v>
      </c>
      <c r="E187" s="182">
        <v>195.82938625</v>
      </c>
      <c r="G187" s="182">
        <v>177.0717714875</v>
      </c>
      <c r="I187" s="182">
        <v>131.69999999999999</v>
      </c>
      <c r="J187" s="182">
        <v>1</v>
      </c>
      <c r="K187" s="182">
        <v>2012</v>
      </c>
      <c r="L187" s="187">
        <v>18517.39324404762</v>
      </c>
      <c r="M187" s="186">
        <v>869.15461769403078</v>
      </c>
      <c r="N187" s="186">
        <f t="shared" si="6"/>
        <v>1022.3125963586797</v>
      </c>
      <c r="O187" s="187">
        <v>6822.44890070785</v>
      </c>
      <c r="P187" s="186">
        <v>1150.314057295883</v>
      </c>
      <c r="Q187" s="186">
        <f t="shared" si="4"/>
        <v>1353.0165135198333</v>
      </c>
      <c r="R187" s="187">
        <v>7564.3716625186662</v>
      </c>
      <c r="S187" s="186">
        <v>175.73767321176348</v>
      </c>
      <c r="T187" s="186">
        <f t="shared" si="5"/>
        <v>206.70526661390477</v>
      </c>
    </row>
    <row r="188" spans="1:20" s="182" customFormat="1" x14ac:dyDescent="0.25">
      <c r="A188" s="182">
        <v>2</v>
      </c>
      <c r="C188" s="189">
        <f>+E188-E187</f>
        <v>182.75061374999999</v>
      </c>
      <c r="D188" s="179">
        <f>+G188-G187</f>
        <v>165.12822851249999</v>
      </c>
      <c r="E188" s="195">
        <v>378.58</v>
      </c>
      <c r="G188" s="195">
        <v>342.2</v>
      </c>
      <c r="I188" s="182">
        <v>131.69999999999999</v>
      </c>
      <c r="J188" s="182">
        <v>2</v>
      </c>
      <c r="L188" s="187">
        <v>14087.60675595238</v>
      </c>
      <c r="M188" s="186">
        <v>635.43152402028181</v>
      </c>
      <c r="N188" s="186">
        <f t="shared" si="6"/>
        <v>747.40401524048468</v>
      </c>
      <c r="O188" s="187">
        <v>4838.55109929215</v>
      </c>
      <c r="P188" s="186">
        <v>1037.7970664905204</v>
      </c>
      <c r="Q188" s="186">
        <f t="shared" si="4"/>
        <v>1220.6723544220222</v>
      </c>
      <c r="R188" s="187">
        <v>10002.628337481334</v>
      </c>
      <c r="S188" s="186">
        <v>184.20744441885319</v>
      </c>
      <c r="T188" s="186">
        <f t="shared" si="5"/>
        <v>216.66753755742982</v>
      </c>
    </row>
    <row r="189" spans="1:20" s="182" customFormat="1" x14ac:dyDescent="0.25">
      <c r="A189" s="179">
        <v>3</v>
      </c>
      <c r="C189" s="189">
        <f>+E189-E188</f>
        <v>165.72960875000007</v>
      </c>
      <c r="D189" s="179">
        <f>+G189-G188</f>
        <v>148.24155396250001</v>
      </c>
      <c r="E189" s="182">
        <v>544.30960875000005</v>
      </c>
      <c r="G189" s="182">
        <v>490.4415539625</v>
      </c>
      <c r="I189" s="182">
        <v>130</v>
      </c>
      <c r="J189" s="182">
        <v>3</v>
      </c>
      <c r="L189" s="196">
        <v>20999.460714285713</v>
      </c>
      <c r="M189" s="197">
        <v>864.77367174435972</v>
      </c>
      <c r="N189" s="186">
        <f t="shared" si="6"/>
        <v>1030.4609811979956</v>
      </c>
      <c r="O189" s="196">
        <v>6828.0536397386386</v>
      </c>
      <c r="P189" s="197">
        <v>1132.0609213635664</v>
      </c>
      <c r="Q189" s="186">
        <f t="shared" si="4"/>
        <v>1348.9594398163592</v>
      </c>
      <c r="R189" s="196">
        <v>10877.781177428844</v>
      </c>
      <c r="S189" s="197">
        <v>190.02859425457928</v>
      </c>
      <c r="T189" s="186">
        <f t="shared" si="5"/>
        <v>226.43734203454804</v>
      </c>
    </row>
    <row r="190" spans="1:20" s="182" customFormat="1" x14ac:dyDescent="0.25">
      <c r="A190" s="179">
        <v>4</v>
      </c>
      <c r="C190" s="189">
        <f>+E190-E189</f>
        <v>166.80539124999996</v>
      </c>
      <c r="D190" s="179">
        <f>+G190-G189</f>
        <v>151.72844603749996</v>
      </c>
      <c r="E190" s="182">
        <v>711.11500000000001</v>
      </c>
      <c r="G190" s="182">
        <v>642.16999999999996</v>
      </c>
      <c r="I190" s="182">
        <v>132</v>
      </c>
      <c r="J190" s="182">
        <v>4</v>
      </c>
      <c r="L190" s="196">
        <v>17946.539285714287</v>
      </c>
      <c r="M190" s="197">
        <v>826.79347775776318</v>
      </c>
      <c r="N190" s="186">
        <f t="shared" si="6"/>
        <v>970.27659587697508</v>
      </c>
      <c r="O190" s="196">
        <v>5621.9463602613596</v>
      </c>
      <c r="P190" s="197">
        <v>1071.0118577206574</v>
      </c>
      <c r="Q190" s="186">
        <f t="shared" si="4"/>
        <v>1256.8770405292632</v>
      </c>
      <c r="R190" s="196">
        <v>8525.2188225711561</v>
      </c>
      <c r="S190" s="197">
        <v>190.41732478586363</v>
      </c>
      <c r="T190" s="186">
        <f t="shared" si="5"/>
        <v>223.4626646914104</v>
      </c>
    </row>
    <row r="191" spans="1:20" s="182" customFormat="1" x14ac:dyDescent="0.25">
      <c r="A191" s="182">
        <v>1</v>
      </c>
      <c r="B191" s="182">
        <v>2013</v>
      </c>
      <c r="C191" s="189">
        <f>+E191</f>
        <v>199.180995</v>
      </c>
      <c r="D191" s="179">
        <f>+G191</f>
        <v>183.65288545000001</v>
      </c>
      <c r="E191" s="182">
        <v>199.180995</v>
      </c>
      <c r="G191" s="182">
        <v>183.65288545000001</v>
      </c>
      <c r="I191" s="182">
        <v>133</v>
      </c>
      <c r="J191" s="182">
        <v>1</v>
      </c>
      <c r="K191" s="182">
        <f>B191</f>
        <v>2013</v>
      </c>
      <c r="L191" s="196">
        <v>21974.571815476189</v>
      </c>
      <c r="M191" s="197">
        <v>1023.0812127444322</v>
      </c>
      <c r="N191" s="186">
        <f t="shared" si="6"/>
        <v>1191.6011500993093</v>
      </c>
      <c r="O191" s="196">
        <v>5520.4451678348678</v>
      </c>
      <c r="P191" s="197">
        <v>1148.1840804128565</v>
      </c>
      <c r="Q191" s="186">
        <f t="shared" si="4"/>
        <v>1337.3107175680798</v>
      </c>
      <c r="R191" s="196">
        <v>5958.3970505452735</v>
      </c>
      <c r="S191" s="197">
        <v>167.84779905693762</v>
      </c>
      <c r="T191" s="186">
        <f t="shared" si="5"/>
        <v>195.49536039407946</v>
      </c>
    </row>
    <row r="192" spans="1:20" s="182" customFormat="1" x14ac:dyDescent="0.25">
      <c r="A192" s="182">
        <v>2</v>
      </c>
      <c r="C192" s="189">
        <f>+E192-E191</f>
        <v>205.01500500000003</v>
      </c>
      <c r="D192" s="179">
        <f>+G192-G191</f>
        <v>185.63411454999996</v>
      </c>
      <c r="E192" s="182">
        <v>404.19600000000003</v>
      </c>
      <c r="G192" s="182">
        <v>369.28699999999998</v>
      </c>
      <c r="I192" s="182">
        <v>134.30000000000001</v>
      </c>
      <c r="J192" s="182">
        <v>2</v>
      </c>
      <c r="L192" s="196">
        <v>23960.428184523811</v>
      </c>
      <c r="M192" s="197">
        <v>1011.581560458749</v>
      </c>
      <c r="N192" s="186">
        <f t="shared" si="6"/>
        <v>1166.8024614799976</v>
      </c>
      <c r="O192" s="196">
        <v>6388.5548321651322</v>
      </c>
      <c r="P192" s="197">
        <v>1133.7065185307133</v>
      </c>
      <c r="Q192" s="186">
        <f t="shared" si="4"/>
        <v>1307.6667350654986</v>
      </c>
      <c r="R192" s="196">
        <v>10154.602949454726</v>
      </c>
      <c r="S192" s="197">
        <v>176.1673175310234</v>
      </c>
      <c r="T192" s="186">
        <f t="shared" si="5"/>
        <v>203.19909709930758</v>
      </c>
    </row>
    <row r="193" spans="1:20" s="182" customFormat="1" x14ac:dyDescent="0.25">
      <c r="A193" s="182">
        <v>3</v>
      </c>
      <c r="C193" s="189">
        <f>+E193-E192</f>
        <v>172.04383408071794</v>
      </c>
      <c r="D193" s="179">
        <f>+G193-G192</f>
        <v>153.21019910313902</v>
      </c>
      <c r="E193" s="182">
        <v>576.23983408071797</v>
      </c>
      <c r="G193" s="182">
        <v>522.497199103139</v>
      </c>
      <c r="I193" s="182">
        <v>134.19999999999999</v>
      </c>
      <c r="J193" s="182">
        <v>3</v>
      </c>
      <c r="L193" s="196">
        <v>18388.581422924897</v>
      </c>
      <c r="M193" s="197">
        <v>735.52528494140915</v>
      </c>
      <c r="N193" s="186">
        <f t="shared" si="6"/>
        <v>849.01924796618005</v>
      </c>
      <c r="O193" s="196">
        <v>11492.955434782609</v>
      </c>
      <c r="P193" s="197">
        <v>1323.3889549928699</v>
      </c>
      <c r="Q193" s="186">
        <f t="shared" si="4"/>
        <v>1527.5922097284504</v>
      </c>
      <c r="R193" s="196">
        <v>11786.02326086957</v>
      </c>
      <c r="S193" s="197">
        <v>172.41802435151402</v>
      </c>
      <c r="T193" s="186">
        <f t="shared" si="5"/>
        <v>199.02269081395056</v>
      </c>
    </row>
    <row r="194" spans="1:20" s="182" customFormat="1" x14ac:dyDescent="0.25">
      <c r="A194" s="179">
        <v>4</v>
      </c>
      <c r="C194" s="189">
        <f>+E194-E193</f>
        <v>204.099832585949</v>
      </c>
      <c r="D194" s="179">
        <f>+G194-G193</f>
        <v>188.07946756352794</v>
      </c>
      <c r="E194" s="182">
        <v>780.33966666666697</v>
      </c>
      <c r="G194" s="182">
        <v>710.57666666666694</v>
      </c>
      <c r="I194" s="182">
        <v>135.30000000000001</v>
      </c>
      <c r="J194" s="182">
        <v>4</v>
      </c>
      <c r="L194" s="196">
        <v>18420.418577075106</v>
      </c>
      <c r="M194" s="196">
        <v>895.71090498583999</v>
      </c>
      <c r="N194" s="186">
        <f>M194/I194*$I$69</f>
        <v>1025.5161641839914</v>
      </c>
      <c r="O194" s="196">
        <v>7745.0445652173912</v>
      </c>
      <c r="P194" s="196">
        <v>1212.6630411771803</v>
      </c>
      <c r="Q194" s="186">
        <f t="shared" si="4"/>
        <v>1388.4005916567189</v>
      </c>
      <c r="R194" s="196">
        <v>11621.97673913043</v>
      </c>
      <c r="S194" s="196">
        <v>180.100371437175</v>
      </c>
      <c r="T194" s="186">
        <f t="shared" si="5"/>
        <v>206.20028298894448</v>
      </c>
    </row>
    <row r="195" spans="1:20" s="182" customFormat="1" x14ac:dyDescent="0.25">
      <c r="A195" s="179">
        <v>1</v>
      </c>
      <c r="B195" s="182">
        <v>2014</v>
      </c>
      <c r="C195" s="189">
        <f>E195</f>
        <v>196.17699999999999</v>
      </c>
      <c r="D195" s="179">
        <f>G195</f>
        <v>179.55199999999999</v>
      </c>
      <c r="E195" s="182">
        <v>196.17699999999999</v>
      </c>
      <c r="G195" s="182">
        <v>179.55199999999999</v>
      </c>
      <c r="I195" s="182">
        <v>135.80000000000001</v>
      </c>
      <c r="J195" s="182">
        <f>A195</f>
        <v>1</v>
      </c>
      <c r="K195" s="182">
        <f>B195</f>
        <v>2014</v>
      </c>
      <c r="L195" s="196">
        <v>19713</v>
      </c>
      <c r="M195" s="196">
        <v>886.67647724495987</v>
      </c>
      <c r="N195" s="186">
        <f>M195/I195*$I$69</f>
        <v>1011.4347304773464</v>
      </c>
      <c r="O195" s="196">
        <v>7032</v>
      </c>
      <c r="P195" s="196">
        <v>1484.9150299297401</v>
      </c>
      <c r="Q195" s="186">
        <f t="shared" si="4"/>
        <v>1693.8473858530283</v>
      </c>
      <c r="R195" s="196">
        <v>8004</v>
      </c>
      <c r="S195" s="196">
        <v>165.16263465729782</v>
      </c>
      <c r="T195" s="186">
        <f t="shared" si="5"/>
        <v>188.40155249024568</v>
      </c>
    </row>
    <row r="196" spans="1:20" s="182" customFormat="1" x14ac:dyDescent="0.25">
      <c r="A196" s="182">
        <v>2</v>
      </c>
      <c r="C196" s="189">
        <f>+E196-E195</f>
        <v>197.965</v>
      </c>
      <c r="D196" s="179">
        <f>+G196-G195</f>
        <v>179.76700000000002</v>
      </c>
      <c r="E196" s="182">
        <v>394.142</v>
      </c>
      <c r="G196" s="182">
        <v>359.31900000000002</v>
      </c>
      <c r="I196" s="182">
        <v>136.69999999999999</v>
      </c>
      <c r="J196" s="182">
        <v>2</v>
      </c>
      <c r="L196" s="196">
        <v>16691</v>
      </c>
      <c r="M196" s="196">
        <v>732.96206934555016</v>
      </c>
      <c r="N196" s="186">
        <f t="shared" ref="N196:N233" si="7">M196/I196*$I$69</f>
        <v>830.58757686280785</v>
      </c>
      <c r="O196" s="196">
        <v>6228</v>
      </c>
      <c r="P196" s="196">
        <v>1158.7677611998799</v>
      </c>
      <c r="Q196" s="186">
        <f t="shared" si="4"/>
        <v>1313.1076588739609</v>
      </c>
      <c r="R196" s="196">
        <v>11579</v>
      </c>
      <c r="S196" s="196">
        <v>167.32102845142202</v>
      </c>
      <c r="T196" s="186">
        <f t="shared" si="5"/>
        <v>189.60703887958056</v>
      </c>
    </row>
    <row r="197" spans="1:20" s="182" customFormat="1" x14ac:dyDescent="0.25">
      <c r="A197" s="182">
        <v>3</v>
      </c>
      <c r="C197" s="189">
        <f>+E197-E196</f>
        <v>192.10452006852</v>
      </c>
      <c r="D197" s="179">
        <f>+G197-G196</f>
        <v>173.47352006851992</v>
      </c>
      <c r="E197" s="182">
        <v>586.24652006852</v>
      </c>
      <c r="G197" s="182">
        <v>532.79252006851993</v>
      </c>
      <c r="I197" s="182">
        <v>137</v>
      </c>
      <c r="J197" s="182">
        <v>3</v>
      </c>
      <c r="L197" s="196">
        <v>21817</v>
      </c>
      <c r="M197" s="196">
        <v>1080.59231996894</v>
      </c>
      <c r="N197" s="186">
        <f t="shared" si="7"/>
        <v>1221.8383562451722</v>
      </c>
      <c r="O197" s="196">
        <v>20407</v>
      </c>
      <c r="P197" s="196">
        <v>1259.8740491119995</v>
      </c>
      <c r="Q197" s="186">
        <f t="shared" si="4"/>
        <v>1424.5543011884461</v>
      </c>
      <c r="R197" s="196">
        <v>11684</v>
      </c>
      <c r="S197" s="196">
        <v>177.03184293206914</v>
      </c>
      <c r="T197" s="186">
        <f t="shared" si="5"/>
        <v>200.17197232846354</v>
      </c>
    </row>
    <row r="198" spans="1:20" s="182" customFormat="1" x14ac:dyDescent="0.25">
      <c r="A198" s="182">
        <v>4</v>
      </c>
      <c r="C198" s="189">
        <f>+E198-E197</f>
        <v>196.808833167682</v>
      </c>
      <c r="D198" s="179">
        <f>+G198-G197</f>
        <v>184.73883316768206</v>
      </c>
      <c r="E198" s="182">
        <v>783.055353236202</v>
      </c>
      <c r="G198" s="182">
        <v>717.53135323620199</v>
      </c>
      <c r="I198" s="182">
        <v>137.9</v>
      </c>
      <c r="J198" s="182">
        <v>4</v>
      </c>
      <c r="L198" s="196">
        <v>20183</v>
      </c>
      <c r="M198" s="196">
        <v>869.67426416194962</v>
      </c>
      <c r="N198" s="186">
        <f t="shared" si="7"/>
        <v>976.93303898235843</v>
      </c>
      <c r="O198" s="196">
        <v>12863</v>
      </c>
      <c r="P198" s="196">
        <v>1106.850761909501</v>
      </c>
      <c r="Q198" s="186">
        <f t="shared" si="4"/>
        <v>1243.3610181326762</v>
      </c>
      <c r="R198" s="196">
        <v>9690</v>
      </c>
      <c r="S198" s="196">
        <v>175.42101671448501</v>
      </c>
      <c r="T198" s="186">
        <f t="shared" si="5"/>
        <v>197.05606342783966</v>
      </c>
    </row>
    <row r="199" spans="1:20" s="182" customFormat="1" x14ac:dyDescent="0.25">
      <c r="A199" s="182">
        <v>1</v>
      </c>
      <c r="B199" s="182">
        <v>2015</v>
      </c>
      <c r="C199" s="189">
        <f>E199</f>
        <v>219.418599054541</v>
      </c>
      <c r="D199" s="179">
        <f>G199</f>
        <v>202.59159905454101</v>
      </c>
      <c r="E199" s="182">
        <v>219.418599054541</v>
      </c>
      <c r="G199" s="182">
        <v>202.59159905454101</v>
      </c>
      <c r="I199" s="182">
        <v>138.4</v>
      </c>
      <c r="J199" s="182">
        <v>1</v>
      </c>
      <c r="K199" s="182">
        <v>2015</v>
      </c>
      <c r="L199" s="196">
        <v>19630</v>
      </c>
      <c r="M199" s="196">
        <v>957.60520650282388</v>
      </c>
      <c r="N199" s="186">
        <f t="shared" si="7"/>
        <v>1071.8224604504062</v>
      </c>
      <c r="O199" s="196">
        <v>9848</v>
      </c>
      <c r="P199" s="196">
        <v>1279.8360091262539</v>
      </c>
      <c r="Q199" s="186">
        <f t="shared" si="4"/>
        <v>1432.4869695355867</v>
      </c>
      <c r="R199" s="196">
        <v>7135</v>
      </c>
      <c r="S199" s="196">
        <v>155.36971992416409</v>
      </c>
      <c r="T199" s="186">
        <f t="shared" si="5"/>
        <v>173.90126364994546</v>
      </c>
    </row>
    <row r="200" spans="1:20" s="182" customFormat="1" x14ac:dyDescent="0.25">
      <c r="A200" s="182">
        <v>2</v>
      </c>
      <c r="C200" s="189">
        <f>+E200-E199</f>
        <v>188.69592411436798</v>
      </c>
      <c r="D200" s="179">
        <f>+G200-G199</f>
        <v>171.45081948058601</v>
      </c>
      <c r="E200" s="182">
        <v>408.11452316890899</v>
      </c>
      <c r="G200" s="182">
        <v>374.04241853512701</v>
      </c>
      <c r="I200" s="182">
        <v>139.6</v>
      </c>
      <c r="J200" s="182">
        <v>2</v>
      </c>
      <c r="L200" s="196">
        <v>15703.949675889351</v>
      </c>
      <c r="M200" s="196">
        <v>739.71582874915612</v>
      </c>
      <c r="N200" s="186">
        <f t="shared" si="7"/>
        <v>820.82757694813699</v>
      </c>
      <c r="O200" s="196">
        <v>5422.7168724637304</v>
      </c>
      <c r="P200" s="196">
        <v>1206.7408437095464</v>
      </c>
      <c r="Q200" s="186">
        <f t="shared" si="4"/>
        <v>1339.0630891614371</v>
      </c>
      <c r="R200" s="196">
        <v>9988.3050621118018</v>
      </c>
      <c r="S200" s="196">
        <v>168.85276765034422</v>
      </c>
      <c r="T200" s="186">
        <f t="shared" si="5"/>
        <v>187.36790906014113</v>
      </c>
    </row>
    <row r="201" spans="1:20" s="182" customFormat="1" x14ac:dyDescent="0.25">
      <c r="A201" s="182">
        <v>3</v>
      </c>
      <c r="C201" s="189">
        <f>+E201-E200</f>
        <v>180.38826158445403</v>
      </c>
      <c r="D201" s="179">
        <f>+G201-G200</f>
        <v>162.29720926756397</v>
      </c>
      <c r="E201" s="182">
        <v>588.50278475336302</v>
      </c>
      <c r="G201" s="182">
        <v>536.33962780269098</v>
      </c>
      <c r="I201" s="182">
        <v>139.69999999999999</v>
      </c>
      <c r="J201" s="182">
        <v>3</v>
      </c>
      <c r="L201" s="196">
        <v>22728.974837944646</v>
      </c>
      <c r="M201" s="196">
        <v>979.87465749478997</v>
      </c>
      <c r="N201" s="186">
        <f t="shared" si="7"/>
        <v>1086.5421152890067</v>
      </c>
      <c r="O201" s="196">
        <v>8619.8584362319707</v>
      </c>
      <c r="P201" s="196">
        <v>1341.1049733657396</v>
      </c>
      <c r="Q201" s="186">
        <f t="shared" si="4"/>
        <v>1487.0953375923648</v>
      </c>
      <c r="R201" s="196">
        <v>10649.652531055901</v>
      </c>
      <c r="S201" s="196">
        <v>131.16322330640469</v>
      </c>
      <c r="T201" s="186">
        <f t="shared" si="5"/>
        <v>145.44142458365704</v>
      </c>
    </row>
    <row r="202" spans="1:20" s="182" customFormat="1" x14ac:dyDescent="0.25">
      <c r="A202" s="182">
        <v>4</v>
      </c>
      <c r="C202" s="189">
        <f>+E202-E201</f>
        <v>195.22963867497901</v>
      </c>
      <c r="D202" s="179">
        <f>+G202-G201</f>
        <v>179.89113138755602</v>
      </c>
      <c r="E202" s="182">
        <v>783.73242342834203</v>
      </c>
      <c r="G202" s="182">
        <v>716.230759190247</v>
      </c>
      <c r="I202" s="182">
        <v>141.69999999999999</v>
      </c>
      <c r="J202" s="182">
        <v>4</v>
      </c>
      <c r="L202" s="196">
        <v>17661.404213438705</v>
      </c>
      <c r="M202" s="196">
        <v>882.4718984768997</v>
      </c>
      <c r="N202" s="186">
        <f t="shared" si="7"/>
        <v>964.72488082787845</v>
      </c>
      <c r="O202" s="196">
        <v>7193.856491304301</v>
      </c>
      <c r="P202" s="196">
        <v>1425.3376484527203</v>
      </c>
      <c r="Q202" s="186">
        <f t="shared" si="4"/>
        <v>1558.1897796590672</v>
      </c>
      <c r="R202" s="196">
        <v>9159.825978260902</v>
      </c>
      <c r="S202" s="196">
        <v>158.55842389179503</v>
      </c>
      <c r="T202" s="186">
        <f t="shared" si="5"/>
        <v>173.33725510951479</v>
      </c>
    </row>
    <row r="203" spans="1:20" s="182" customFormat="1" x14ac:dyDescent="0.25">
      <c r="A203" s="182">
        <v>1</v>
      </c>
      <c r="B203" s="182">
        <v>2016</v>
      </c>
      <c r="C203" s="189">
        <f>E203</f>
        <v>217.297581707322</v>
      </c>
      <c r="D203" s="179">
        <f>G203</f>
        <v>201.19677375494101</v>
      </c>
      <c r="E203" s="182">
        <v>217.297581707322</v>
      </c>
      <c r="G203" s="182">
        <v>201.19677375494101</v>
      </c>
      <c r="I203" s="182">
        <v>142.69999999999999</v>
      </c>
      <c r="J203" s="182">
        <v>1</v>
      </c>
      <c r="K203" s="182">
        <v>2016</v>
      </c>
      <c r="L203" s="196">
        <v>20668.165818181998</v>
      </c>
      <c r="M203" s="196">
        <v>1021.6300324660001</v>
      </c>
      <c r="N203" s="186">
        <f t="shared" si="7"/>
        <v>1109.0270094900277</v>
      </c>
      <c r="O203" s="196">
        <v>6682.5362000000005</v>
      </c>
      <c r="P203" s="196">
        <v>1267.176908724</v>
      </c>
      <c r="Q203" s="186">
        <f t="shared" si="4"/>
        <v>1375.5795864622501</v>
      </c>
      <c r="R203" s="196">
        <v>6340.7358571430004</v>
      </c>
      <c r="S203" s="196">
        <v>128.592957756</v>
      </c>
      <c r="T203" s="186">
        <f t="shared" si="5"/>
        <v>139.59364823817504</v>
      </c>
    </row>
    <row r="204" spans="1:20" s="182" customFormat="1" x14ac:dyDescent="0.25">
      <c r="A204" s="182">
        <v>2</v>
      </c>
      <c r="C204" s="189">
        <f>+E204-E203</f>
        <v>210.94903078835901</v>
      </c>
      <c r="D204" s="179">
        <f>+G204-G203</f>
        <v>192.89311593057502</v>
      </c>
      <c r="E204" s="182">
        <v>428.24661249568101</v>
      </c>
      <c r="G204" s="182">
        <v>394.08988968551603</v>
      </c>
      <c r="I204" s="182">
        <v>144.30000000000001</v>
      </c>
      <c r="J204" s="182">
        <v>2</v>
      </c>
      <c r="L204" s="196">
        <v>19039.287573122998</v>
      </c>
      <c r="M204" s="196">
        <v>795.20392340999979</v>
      </c>
      <c r="N204" s="186">
        <f t="shared" si="7"/>
        <v>853.6594023952498</v>
      </c>
      <c r="O204" s="196">
        <v>5385.3991579709982</v>
      </c>
      <c r="P204" s="196">
        <v>991.5183596400002</v>
      </c>
      <c r="Q204" s="186">
        <f t="shared" si="4"/>
        <v>1064.4049223557404</v>
      </c>
      <c r="R204" s="196">
        <v>10107.700518632999</v>
      </c>
      <c r="S204" s="196">
        <v>152.61472035099999</v>
      </c>
      <c r="T204" s="186">
        <f t="shared" si="5"/>
        <v>163.83343584734951</v>
      </c>
    </row>
    <row r="205" spans="1:20" s="182" customFormat="1" x14ac:dyDescent="0.25">
      <c r="A205" s="182">
        <v>3</v>
      </c>
      <c r="C205" s="189">
        <f>+E205-E204</f>
        <v>193.64755294266695</v>
      </c>
      <c r="D205" s="179">
        <f>+G205-G204</f>
        <v>175.641874720337</v>
      </c>
      <c r="E205" s="182">
        <v>621.89416543834795</v>
      </c>
      <c r="G205" s="182">
        <v>569.73176440585303</v>
      </c>
      <c r="I205" s="182">
        <v>145.30000000000001</v>
      </c>
      <c r="J205" s="182">
        <v>3</v>
      </c>
      <c r="L205" s="196">
        <v>25325.005330874006</v>
      </c>
      <c r="M205" s="196">
        <v>1404.3111468839998</v>
      </c>
      <c r="N205" s="186">
        <f t="shared" si="7"/>
        <v>1497.1667514517083</v>
      </c>
      <c r="O205" s="196">
        <v>9666.7747891530034</v>
      </c>
      <c r="P205" s="196">
        <v>1492.4533452979995</v>
      </c>
      <c r="Q205" s="186">
        <f t="shared" si="4"/>
        <v>1591.1370721730893</v>
      </c>
      <c r="R205" s="196">
        <v>10325.156290487997</v>
      </c>
      <c r="S205" s="196">
        <v>149.15188867200001</v>
      </c>
      <c r="T205" s="186">
        <f t="shared" si="5"/>
        <v>159.01408254960663</v>
      </c>
    </row>
    <row r="206" spans="1:20" s="182" customFormat="1" x14ac:dyDescent="0.25">
      <c r="A206" s="182">
        <v>4</v>
      </c>
      <c r="C206" s="189">
        <f>+E206-E205</f>
        <v>194.66297676649504</v>
      </c>
      <c r="D206" s="179">
        <f>+G206-G205</f>
        <v>178.45454935802093</v>
      </c>
      <c r="E206" s="182">
        <v>816.55714220484299</v>
      </c>
      <c r="G206" s="182">
        <v>748.18631376387395</v>
      </c>
      <c r="I206" s="182">
        <v>146.69999999999999</v>
      </c>
      <c r="J206" s="182">
        <v>4</v>
      </c>
      <c r="L206" s="196">
        <v>18369.446222722992</v>
      </c>
      <c r="M206" s="196">
        <v>962.00640138500057</v>
      </c>
      <c r="N206" s="186">
        <f t="shared" si="7"/>
        <v>1015.8282660023655</v>
      </c>
      <c r="O206" s="196">
        <v>6575.4640743699983</v>
      </c>
      <c r="P206" s="196">
        <v>1222.1149542560006</v>
      </c>
      <c r="Q206" s="186">
        <f t="shared" si="4"/>
        <v>1290.4892452379786</v>
      </c>
      <c r="R206" s="196">
        <v>7957.0224983410008</v>
      </c>
      <c r="S206" s="196">
        <v>147.86469469900001</v>
      </c>
      <c r="T206" s="186">
        <f t="shared" si="5"/>
        <v>156.13735646956613</v>
      </c>
    </row>
    <row r="207" spans="1:20" s="182" customFormat="1" x14ac:dyDescent="0.25">
      <c r="A207" s="182">
        <v>1</v>
      </c>
      <c r="B207" s="182">
        <v>2017</v>
      </c>
      <c r="C207" s="189">
        <f>E207</f>
        <v>227.02914608932699</v>
      </c>
      <c r="D207" s="179">
        <f>G207</f>
        <v>210.737716871462</v>
      </c>
      <c r="E207" s="182">
        <v>227.02914608932699</v>
      </c>
      <c r="G207" s="182">
        <v>210.737716871462</v>
      </c>
      <c r="I207" s="182">
        <v>146.4</v>
      </c>
      <c r="J207" s="182">
        <v>1</v>
      </c>
      <c r="K207" s="182">
        <v>2017</v>
      </c>
      <c r="L207" s="196">
        <v>20188.970584052</v>
      </c>
      <c r="M207" s="196">
        <v>1029.1484993670001</v>
      </c>
      <c r="N207" s="186">
        <f t="shared" si="7"/>
        <v>1088.9536964869781</v>
      </c>
      <c r="O207" s="196">
        <v>7124.2571060979999</v>
      </c>
      <c r="P207" s="196">
        <v>1296.4468783369998</v>
      </c>
      <c r="Q207" s="186">
        <f t="shared" si="4"/>
        <v>1371.78514211741</v>
      </c>
      <c r="R207" s="196">
        <v>6121.3819215860003</v>
      </c>
      <c r="S207" s="196">
        <v>141.149656131</v>
      </c>
      <c r="T207" s="186">
        <f t="shared" si="5"/>
        <v>149.35205161962352</v>
      </c>
    </row>
    <row r="208" spans="1:20" s="182" customFormat="1" x14ac:dyDescent="0.25">
      <c r="A208" s="182">
        <v>2</v>
      </c>
      <c r="C208" s="189">
        <f>+E208-E207</f>
        <v>200.76722202181199</v>
      </c>
      <c r="D208" s="179">
        <f>+G208-G207</f>
        <v>183.70797761744905</v>
      </c>
      <c r="E208" s="182">
        <v>427.79636811113897</v>
      </c>
      <c r="G208" s="182">
        <v>394.44569448891104</v>
      </c>
      <c r="I208" s="182">
        <v>147.4</v>
      </c>
      <c r="J208" s="182">
        <v>2</v>
      </c>
      <c r="L208" s="196">
        <v>16357.538075795001</v>
      </c>
      <c r="M208" s="196">
        <v>768.50776898899994</v>
      </c>
      <c r="N208" s="186">
        <f t="shared" si="7"/>
        <v>807.65004901399948</v>
      </c>
      <c r="O208" s="196">
        <v>5007.3623026510004</v>
      </c>
      <c r="P208" s="196">
        <v>1681.8190342150001</v>
      </c>
      <c r="Q208" s="186">
        <f t="shared" si="4"/>
        <v>1767.4788469651301</v>
      </c>
      <c r="R208" s="196">
        <v>7194.9193664359991</v>
      </c>
      <c r="S208" s="196">
        <v>119.946167266</v>
      </c>
      <c r="T208" s="186">
        <f t="shared" si="5"/>
        <v>126.05536571070488</v>
      </c>
    </row>
    <row r="209" spans="1:20" s="182" customFormat="1" x14ac:dyDescent="0.25">
      <c r="A209" s="182">
        <v>3</v>
      </c>
      <c r="C209" s="189">
        <f>+E209-E208</f>
        <v>195.05863188886104</v>
      </c>
      <c r="D209" s="179">
        <f>+G209-G208</f>
        <v>176.76630551108894</v>
      </c>
      <c r="E209" s="182">
        <v>622.85500000000002</v>
      </c>
      <c r="G209" s="182">
        <v>571.21199999999999</v>
      </c>
      <c r="I209" s="182">
        <v>147.30000000000001</v>
      </c>
      <c r="J209" s="182">
        <v>3</v>
      </c>
      <c r="L209" s="196">
        <v>19399</v>
      </c>
      <c r="M209" s="196">
        <v>907</v>
      </c>
      <c r="N209" s="186">
        <f t="shared" si="7"/>
        <v>953.84319416157507</v>
      </c>
      <c r="O209" s="196">
        <v>8892</v>
      </c>
      <c r="P209" s="196">
        <v>954</v>
      </c>
      <c r="Q209" s="186">
        <f t="shared" si="4"/>
        <v>1003.2705702647659</v>
      </c>
      <c r="R209" s="196">
        <v>8727</v>
      </c>
      <c r="S209" s="196">
        <v>128</v>
      </c>
      <c r="T209" s="186">
        <f t="shared" si="5"/>
        <v>134.61072640868974</v>
      </c>
    </row>
    <row r="210" spans="1:20" s="182" customFormat="1" x14ac:dyDescent="0.25">
      <c r="A210" s="182">
        <v>4</v>
      </c>
      <c r="C210" s="189">
        <f>+E210-E209</f>
        <v>225.423</v>
      </c>
      <c r="D210" s="179">
        <f>+G210-G209</f>
        <v>208.21799999999996</v>
      </c>
      <c r="E210" s="182">
        <v>848.27800000000002</v>
      </c>
      <c r="G210" s="182">
        <v>779.43</v>
      </c>
      <c r="I210" s="182">
        <v>148.4</v>
      </c>
      <c r="J210" s="182">
        <v>4</v>
      </c>
      <c r="L210" s="196">
        <v>23333</v>
      </c>
      <c r="M210" s="196">
        <v>1141</v>
      </c>
      <c r="N210" s="186">
        <f t="shared" si="7"/>
        <v>1191.0340801886794</v>
      </c>
      <c r="O210" s="196">
        <v>6366</v>
      </c>
      <c r="P210" s="196">
        <v>1205</v>
      </c>
      <c r="Q210" s="186">
        <f t="shared" si="4"/>
        <v>1257.8405491913747</v>
      </c>
      <c r="R210" s="196">
        <v>7520</v>
      </c>
      <c r="S210" s="196">
        <v>124</v>
      </c>
      <c r="T210" s="186">
        <f t="shared" si="5"/>
        <v>129.43753369272241</v>
      </c>
    </row>
    <row r="211" spans="1:20" s="182" customFormat="1" x14ac:dyDescent="0.25">
      <c r="A211" s="182">
        <v>1</v>
      </c>
      <c r="B211" s="182">
        <v>2018</v>
      </c>
      <c r="C211" s="189">
        <f>E211</f>
        <v>241.52799999999999</v>
      </c>
      <c r="D211" s="189">
        <f>G211</f>
        <v>222.678</v>
      </c>
      <c r="E211" s="182">
        <v>241.52799999999999</v>
      </c>
      <c r="G211" s="182">
        <v>222.678</v>
      </c>
      <c r="I211" s="182">
        <v>149.69999999999999</v>
      </c>
      <c r="J211" s="182">
        <v>1</v>
      </c>
      <c r="K211" s="182">
        <v>2018</v>
      </c>
      <c r="L211" s="196">
        <v>25111</v>
      </c>
      <c r="M211" s="196">
        <v>1175</v>
      </c>
      <c r="N211" s="186">
        <f t="shared" si="7"/>
        <v>1215.8738309953242</v>
      </c>
      <c r="O211" s="196">
        <v>6317</v>
      </c>
      <c r="P211" s="196">
        <v>1262</v>
      </c>
      <c r="Q211" s="186">
        <f t="shared" si="4"/>
        <v>1305.9002338009357</v>
      </c>
      <c r="R211" s="196">
        <v>5433</v>
      </c>
      <c r="S211" s="196">
        <v>116</v>
      </c>
      <c r="T211" s="186">
        <f t="shared" si="5"/>
        <v>120.03520374081499</v>
      </c>
    </row>
    <row r="212" spans="1:20" s="182" customFormat="1" x14ac:dyDescent="0.25">
      <c r="A212" s="182">
        <v>2</v>
      </c>
      <c r="C212" s="189">
        <f>+E212-E211</f>
        <v>226.77080239162902</v>
      </c>
      <c r="D212" s="189">
        <f>+G212-G211</f>
        <v>208.83864191330298</v>
      </c>
      <c r="E212" s="182">
        <v>468.29880239162901</v>
      </c>
      <c r="G212" s="182">
        <v>431.51664191330298</v>
      </c>
      <c r="I212" s="182">
        <v>150.80000000000001</v>
      </c>
      <c r="J212" s="182">
        <v>2</v>
      </c>
      <c r="L212" s="196">
        <v>20973.437462450995</v>
      </c>
      <c r="M212" s="196">
        <v>1076.7915513600001</v>
      </c>
      <c r="N212" s="186">
        <f t="shared" si="7"/>
        <v>1106.1212681850081</v>
      </c>
      <c r="O212" s="196">
        <v>5869.5992710140017</v>
      </c>
      <c r="P212" s="196">
        <v>1471.9660798479999</v>
      </c>
      <c r="Q212" s="186">
        <f t="shared" si="4"/>
        <v>1512.0595856369632</v>
      </c>
      <c r="R212" s="196">
        <v>9319.6839472049996</v>
      </c>
      <c r="S212" s="196">
        <v>135.61776245999999</v>
      </c>
      <c r="T212" s="186">
        <f t="shared" si="5"/>
        <v>139.311727707377</v>
      </c>
    </row>
    <row r="213" spans="1:20" s="182" customFormat="1" x14ac:dyDescent="0.25">
      <c r="A213" s="182">
        <v>3</v>
      </c>
      <c r="C213" s="189">
        <f>+E213-E212</f>
        <v>230.04425590433516</v>
      </c>
      <c r="D213" s="189">
        <f>+G213-G212</f>
        <v>207.39460472346803</v>
      </c>
      <c r="E213" s="182">
        <v>698.34305829596417</v>
      </c>
      <c r="G213" s="182">
        <v>638.91124663677101</v>
      </c>
      <c r="I213" s="182">
        <v>152.30000000000001</v>
      </c>
      <c r="J213" s="182">
        <v>3</v>
      </c>
      <c r="L213" s="196">
        <v>22635.655438734771</v>
      </c>
      <c r="M213" s="196">
        <v>1212.1884087902995</v>
      </c>
      <c r="N213" s="186">
        <f t="shared" si="7"/>
        <v>1232.9420612914205</v>
      </c>
      <c r="O213" s="196">
        <v>10333.380031159912</v>
      </c>
      <c r="P213" s="196">
        <v>1822.4517080118057</v>
      </c>
      <c r="Q213" s="186">
        <f t="shared" si="4"/>
        <v>1853.6535650613187</v>
      </c>
      <c r="R213" s="196">
        <v>9726.2967189440697</v>
      </c>
      <c r="S213" s="196">
        <v>150.27129325880639</v>
      </c>
      <c r="T213" s="186">
        <f t="shared" si="5"/>
        <v>152.84406014765958</v>
      </c>
    </row>
    <row r="214" spans="1:20" s="182" customFormat="1" x14ac:dyDescent="0.25">
      <c r="A214" s="182">
        <v>4</v>
      </c>
      <c r="C214" s="189">
        <f>+E214-E213</f>
        <v>212.66674917787782</v>
      </c>
      <c r="D214" s="189">
        <f>+G214-G213</f>
        <v>195.66619934230232</v>
      </c>
      <c r="E214" s="182">
        <v>911.00980747384199</v>
      </c>
      <c r="G214" s="182">
        <v>834.57744597907333</v>
      </c>
      <c r="I214" s="182">
        <v>153.6</v>
      </c>
      <c r="J214" s="182">
        <v>4</v>
      </c>
      <c r="L214" s="196">
        <v>22335.438371541502</v>
      </c>
      <c r="M214" s="196">
        <v>1078.6341079945755</v>
      </c>
      <c r="N214" s="186">
        <f t="shared" si="7"/>
        <v>1087.81584039173</v>
      </c>
      <c r="O214" s="196">
        <v>7362.2217963768126</v>
      </c>
      <c r="P214" s="196">
        <v>1452.0805351783911</v>
      </c>
      <c r="Q214" s="186">
        <f t="shared" si="4"/>
        <v>1464.4411816611112</v>
      </c>
      <c r="R214" s="196">
        <v>8182.2589673913026</v>
      </c>
      <c r="S214" s="196">
        <v>116.53210966099653</v>
      </c>
      <c r="T214" s="186">
        <f t="shared" si="5"/>
        <v>117.52407407103401</v>
      </c>
    </row>
    <row r="215" spans="1:20" s="182" customFormat="1" x14ac:dyDescent="0.25">
      <c r="A215" s="182">
        <v>1</v>
      </c>
      <c r="B215" s="182">
        <v>2019</v>
      </c>
      <c r="C215" s="189">
        <f>E215</f>
        <v>242.05576995515696</v>
      </c>
      <c r="D215" s="189">
        <f>G215</f>
        <v>223.58363596412556</v>
      </c>
      <c r="E215" s="182">
        <v>242.05576995515696</v>
      </c>
      <c r="G215" s="182">
        <v>223.58363596412556</v>
      </c>
      <c r="I215" s="182">
        <v>154.1</v>
      </c>
      <c r="J215" s="182">
        <v>1</v>
      </c>
      <c r="K215" s="182">
        <v>2019</v>
      </c>
      <c r="L215" s="196">
        <v>22394.924612648225</v>
      </c>
      <c r="M215" s="196">
        <v>1151.1138601930163</v>
      </c>
      <c r="N215" s="186">
        <f t="shared" si="7"/>
        <v>1157.1458163390637</v>
      </c>
      <c r="O215" s="196">
        <v>6179.0660115942028</v>
      </c>
      <c r="P215" s="196">
        <v>1384.5030606846908</v>
      </c>
      <c r="Q215" s="186">
        <f t="shared" si="4"/>
        <v>1391.7580004738079</v>
      </c>
      <c r="R215" s="196">
        <v>6840.1016739130437</v>
      </c>
      <c r="S215" s="196">
        <v>122.43916062391185</v>
      </c>
      <c r="T215" s="186">
        <f t="shared" si="5"/>
        <v>123.08075453827793</v>
      </c>
    </row>
    <row r="216" spans="1:20" s="182" customFormat="1" x14ac:dyDescent="0.25">
      <c r="A216" s="182">
        <v>2</v>
      </c>
      <c r="C216" s="189">
        <f>+E216-E215</f>
        <v>221.71122705530604</v>
      </c>
      <c r="D216" s="189">
        <f>+G216-G215</f>
        <v>199.97176164424542</v>
      </c>
      <c r="E216" s="182">
        <v>463.766997010463</v>
      </c>
      <c r="G216" s="182">
        <v>423.55539760837098</v>
      </c>
      <c r="I216" s="182">
        <v>154.6</v>
      </c>
      <c r="J216" s="182">
        <v>2</v>
      </c>
      <c r="L216" s="196">
        <v>19703.243703557309</v>
      </c>
      <c r="M216" s="196">
        <v>1006.9446819648526</v>
      </c>
      <c r="N216" s="186">
        <f t="shared" si="7"/>
        <v>1008.9474988452163</v>
      </c>
      <c r="O216" s="196">
        <v>8628.701004347824</v>
      </c>
      <c r="P216" s="196">
        <v>1346.7424148398591</v>
      </c>
      <c r="Q216" s="186">
        <f t="shared" si="4"/>
        <v>1349.4210907296606</v>
      </c>
      <c r="R216" s="196">
        <v>10227.612341614906</v>
      </c>
      <c r="S216" s="196">
        <v>141.53554504088498</v>
      </c>
      <c r="T216" s="186">
        <f t="shared" si="5"/>
        <v>141.8170597892684</v>
      </c>
    </row>
    <row r="217" spans="1:20" s="182" customFormat="1" x14ac:dyDescent="0.25">
      <c r="A217" s="182">
        <v>3</v>
      </c>
      <c r="C217" s="189">
        <f>+E217-E216</f>
        <v>200.66800298953694</v>
      </c>
      <c r="D217" s="189">
        <f>+G217-G216</f>
        <v>183.517602391629</v>
      </c>
      <c r="E217" s="182">
        <v>664.43499999999995</v>
      </c>
      <c r="G217" s="182">
        <v>607.07299999999998</v>
      </c>
      <c r="I217" s="182">
        <v>154.69999999999999</v>
      </c>
      <c r="J217" s="182">
        <v>3</v>
      </c>
      <c r="L217" s="196">
        <v>26165.077849802379</v>
      </c>
      <c r="M217" s="196">
        <v>1402.3482904344257</v>
      </c>
      <c r="N217" s="186">
        <f t="shared" si="7"/>
        <v>1404.2292682641942</v>
      </c>
      <c r="O217" s="196">
        <v>13748.462299275363</v>
      </c>
      <c r="P217" s="196">
        <v>1484.9789315777889</v>
      </c>
      <c r="Q217" s="186">
        <f t="shared" si="4"/>
        <v>1486.9707423619029</v>
      </c>
      <c r="R217" s="196">
        <v>10507.793672360251</v>
      </c>
      <c r="S217" s="196">
        <v>144.78676128055025</v>
      </c>
      <c r="T217" s="186">
        <f t="shared" si="5"/>
        <v>144.98096459642431</v>
      </c>
    </row>
    <row r="218" spans="1:20" s="182" customFormat="1" x14ac:dyDescent="0.25">
      <c r="A218" s="182">
        <v>4</v>
      </c>
      <c r="C218" s="189">
        <f>+E218-E217</f>
        <v>216.91973572496272</v>
      </c>
      <c r="D218" s="189">
        <f>+G218-G217</f>
        <v>199.72038857997018</v>
      </c>
      <c r="E218" s="182">
        <v>881.35473572496267</v>
      </c>
      <c r="G218" s="182">
        <v>806.79338857997016</v>
      </c>
      <c r="I218" s="182">
        <v>156.1</v>
      </c>
      <c r="J218" s="182">
        <v>4</v>
      </c>
      <c r="L218" s="196">
        <v>22621.988837944664</v>
      </c>
      <c r="M218" s="196">
        <v>1317.7971704198299</v>
      </c>
      <c r="N218" s="186">
        <f t="shared" si="7"/>
        <v>1307.7300780064691</v>
      </c>
      <c r="O218" s="196">
        <v>7776.9221253623255</v>
      </c>
      <c r="P218" s="196">
        <v>1227.7391162265512</v>
      </c>
      <c r="Q218" s="186">
        <f t="shared" si="4"/>
        <v>1218.3600073469861</v>
      </c>
      <c r="R218" s="196">
        <v>9597.5708897515542</v>
      </c>
      <c r="S218" s="196">
        <v>133.20019148427383</v>
      </c>
      <c r="T218" s="186">
        <f t="shared" si="5"/>
        <v>132.18263076457498</v>
      </c>
    </row>
    <row r="219" spans="1:20" s="182" customFormat="1" x14ac:dyDescent="0.25">
      <c r="A219" s="182">
        <v>1</v>
      </c>
      <c r="B219" s="182">
        <v>2020</v>
      </c>
      <c r="C219" s="189">
        <f>E219</f>
        <v>245.16278393124065</v>
      </c>
      <c r="D219" s="189">
        <f>G219</f>
        <v>227.94719714499254</v>
      </c>
      <c r="E219" s="182">
        <v>245.16278393124065</v>
      </c>
      <c r="G219" s="182">
        <v>227.94719714499254</v>
      </c>
      <c r="I219" s="182">
        <v>155.52000000000001</v>
      </c>
      <c r="J219" s="182">
        <v>1</v>
      </c>
      <c r="K219" s="182">
        <v>2020</v>
      </c>
      <c r="L219" s="196">
        <v>22417.308750988144</v>
      </c>
      <c r="M219" s="196">
        <v>1187.0066434405767</v>
      </c>
      <c r="N219" s="186">
        <f t="shared" si="7"/>
        <v>1182.3317362318105</v>
      </c>
      <c r="O219" s="196">
        <v>7817.2878601449283</v>
      </c>
      <c r="P219" s="196">
        <v>1773.3957103534681</v>
      </c>
      <c r="Q219" s="186">
        <f t="shared" si="4"/>
        <v>1766.4113683229159</v>
      </c>
      <c r="R219" s="196">
        <v>8173.2696444099374</v>
      </c>
      <c r="S219" s="196">
        <v>145.83786039029874</v>
      </c>
      <c r="T219" s="186">
        <f t="shared" si="5"/>
        <v>145.26349253092982</v>
      </c>
    </row>
    <row r="220" spans="1:20" s="182" customFormat="1" x14ac:dyDescent="0.25">
      <c r="A220" s="182">
        <v>2</v>
      </c>
      <c r="C220" s="189">
        <f>+E220-E219</f>
        <v>219.4338294469357</v>
      </c>
      <c r="D220" s="189">
        <f>+G220-G219</f>
        <v>199.23928355754859</v>
      </c>
      <c r="E220" s="195">
        <v>464.59661337817636</v>
      </c>
      <c r="G220" s="182">
        <v>427.18648070254113</v>
      </c>
      <c r="I220" s="182">
        <v>156.5</v>
      </c>
      <c r="J220" s="182">
        <v>2</v>
      </c>
      <c r="L220" s="196">
        <v>20318.697663474304</v>
      </c>
      <c r="M220" s="196">
        <v>1003.3659178621033</v>
      </c>
      <c r="N220" s="186">
        <f t="shared" si="7"/>
        <v>993.15594837842684</v>
      </c>
      <c r="O220" s="196">
        <v>6698.4276256020294</v>
      </c>
      <c r="P220" s="196">
        <v>1195.3385633418739</v>
      </c>
      <c r="Q220" s="186">
        <f t="shared" si="4"/>
        <v>1183.1751341909353</v>
      </c>
      <c r="R220" s="196">
        <v>9378.7613872911825</v>
      </c>
      <c r="S220" s="196">
        <v>125.6048434375343</v>
      </c>
      <c r="T220" s="186">
        <f t="shared" si="5"/>
        <v>124.32672386453578</v>
      </c>
    </row>
    <row r="221" spans="1:20" s="182" customFormat="1" x14ac:dyDescent="0.25">
      <c r="A221" s="182">
        <v>3</v>
      </c>
      <c r="C221" s="189">
        <f>+E221-E220</f>
        <v>230.4091689088192</v>
      </c>
      <c r="D221" s="189">
        <f>+G221-G220</f>
        <v>212.03913512705532</v>
      </c>
      <c r="E221" s="195">
        <v>695.00578228699555</v>
      </c>
      <c r="G221" s="182">
        <v>639.22561582959645</v>
      </c>
      <c r="I221" s="182">
        <v>157.34</v>
      </c>
      <c r="J221" s="182">
        <v>3</v>
      </c>
      <c r="L221" s="196">
        <v>23115.129949173919</v>
      </c>
      <c r="M221" s="196">
        <v>1190.2908927373355</v>
      </c>
      <c r="N221" s="186">
        <f t="shared" si="7"/>
        <v>1171.8888169995478</v>
      </c>
      <c r="O221" s="196">
        <v>9381.5569490356484</v>
      </c>
      <c r="P221" s="196">
        <v>1044.8337260564822</v>
      </c>
      <c r="Q221" s="186">
        <f t="shared" si="4"/>
        <v>1028.6804399332309</v>
      </c>
      <c r="R221" s="196">
        <v>12479.986334758509</v>
      </c>
      <c r="S221" s="196">
        <v>159.02277544572789</v>
      </c>
      <c r="T221" s="186">
        <f t="shared" si="5"/>
        <v>156.56425948493131</v>
      </c>
    </row>
    <row r="222" spans="1:20" s="182" customFormat="1" x14ac:dyDescent="0.25">
      <c r="A222" s="182">
        <v>4</v>
      </c>
      <c r="C222" s="189">
        <f>+E222-E221</f>
        <v>210.53825269058302</v>
      </c>
      <c r="D222" s="189">
        <f>+G222-G221</f>
        <v>195.42257215246639</v>
      </c>
      <c r="E222" s="195">
        <v>905.54403497757858</v>
      </c>
      <c r="G222" s="182">
        <v>834.64818798206284</v>
      </c>
      <c r="I222" s="182">
        <v>156.08000000000001</v>
      </c>
      <c r="J222" s="182">
        <v>4</v>
      </c>
      <c r="L222" s="196">
        <v>24544.608407612643</v>
      </c>
      <c r="M222" s="196">
        <v>1241.5801516088959</v>
      </c>
      <c r="N222" s="186">
        <f t="shared" si="7"/>
        <v>1232.2531864130899</v>
      </c>
      <c r="O222" s="196">
        <v>8299.8127776884066</v>
      </c>
      <c r="P222" s="196">
        <v>1192.0542375158043</v>
      </c>
      <c r="Q222" s="186">
        <f t="shared" si="4"/>
        <v>1183.0993195667572</v>
      </c>
      <c r="R222" s="196">
        <v>9374.137683010551</v>
      </c>
      <c r="S222" s="196">
        <v>112.80928620726445</v>
      </c>
      <c r="T222" s="186">
        <f t="shared" si="5"/>
        <v>111.96184330568823</v>
      </c>
    </row>
    <row r="223" spans="1:20" s="182" customFormat="1" x14ac:dyDescent="0.25">
      <c r="A223" s="182">
        <v>1</v>
      </c>
      <c r="B223" s="182">
        <v>2021</v>
      </c>
      <c r="C223" s="189">
        <f>E223</f>
        <v>246.03664372197312</v>
      </c>
      <c r="D223" s="189">
        <f>G223</f>
        <v>229.48208497757849</v>
      </c>
      <c r="E223" s="195">
        <v>246.03664372197312</v>
      </c>
      <c r="G223" s="182">
        <v>229.48208497757849</v>
      </c>
      <c r="I223" s="182">
        <v>155.52000000000001</v>
      </c>
      <c r="J223" s="182">
        <v>1</v>
      </c>
      <c r="K223" s="182">
        <v>2021</v>
      </c>
      <c r="L223" s="196">
        <v>34994.274094861663</v>
      </c>
      <c r="M223" s="196">
        <v>1823.5241188431366</v>
      </c>
      <c r="N223" s="186">
        <f t="shared" si="7"/>
        <v>1816.3423510782743</v>
      </c>
      <c r="O223" s="196">
        <v>8185.2405021739132</v>
      </c>
      <c r="P223" s="196">
        <v>1464.197591740502</v>
      </c>
      <c r="Q223" s="186">
        <f t="shared" si="4"/>
        <v>1458.4309956439163</v>
      </c>
      <c r="R223" s="196">
        <v>6121.5967593167707</v>
      </c>
      <c r="S223" s="196">
        <v>112.87324166947003</v>
      </c>
      <c r="T223" s="186">
        <f t="shared" si="5"/>
        <v>112.42870167125406</v>
      </c>
    </row>
    <row r="224" spans="1:20" s="182" customFormat="1" x14ac:dyDescent="0.25">
      <c r="A224" s="182">
        <v>2</v>
      </c>
      <c r="C224" s="189">
        <f>+E224-E223</f>
        <v>241.94121614349774</v>
      </c>
      <c r="D224" s="189">
        <f>+G224-G223</f>
        <v>221.09553291479824</v>
      </c>
      <c r="E224" s="195">
        <v>487.97785986547086</v>
      </c>
      <c r="G224" s="182">
        <v>450.57761789237674</v>
      </c>
      <c r="I224" s="182">
        <v>160.69999999999999</v>
      </c>
      <c r="J224" s="182">
        <v>2</v>
      </c>
      <c r="L224" s="196">
        <v>20425.734197628459</v>
      </c>
      <c r="M224" s="196">
        <v>1061.5540769322004</v>
      </c>
      <c r="N224" s="186">
        <f t="shared" si="7"/>
        <v>1023.2899077310196</v>
      </c>
      <c r="O224" s="196">
        <v>6967.5044210144924</v>
      </c>
      <c r="P224" s="196">
        <v>1472.113681221721</v>
      </c>
      <c r="Q224" s="186">
        <f t="shared" si="4"/>
        <v>1419.0507160787417</v>
      </c>
      <c r="R224" s="196">
        <v>8820.4369021739112</v>
      </c>
      <c r="S224" s="196">
        <v>115.80617621183073</v>
      </c>
      <c r="T224" s="186">
        <f t="shared" si="5"/>
        <v>111.63189322672167</v>
      </c>
    </row>
    <row r="225" spans="1:20" s="182" customFormat="1" x14ac:dyDescent="0.25">
      <c r="A225" s="182">
        <v>3</v>
      </c>
      <c r="C225" s="189">
        <f>+E225-E224</f>
        <v>223.16246838565024</v>
      </c>
      <c r="D225" s="189">
        <f>+G225-G224</f>
        <v>200.9504247085203</v>
      </c>
      <c r="E225" s="195">
        <v>711.1403282511211</v>
      </c>
      <c r="G225" s="182">
        <v>651.52804260089704</v>
      </c>
      <c r="I225" s="182">
        <v>162.66</v>
      </c>
      <c r="J225" s="182">
        <v>3</v>
      </c>
      <c r="L225" s="196">
        <v>24805.341992094851</v>
      </c>
      <c r="M225" s="196">
        <v>1156.0227184873836</v>
      </c>
      <c r="N225" s="186">
        <f t="shared" si="7"/>
        <v>1100.9257916149293</v>
      </c>
      <c r="O225" s="196">
        <v>11835.432255072465</v>
      </c>
      <c r="P225" s="196">
        <v>1387.9440913118756</v>
      </c>
      <c r="Q225" s="186">
        <f t="shared" si="4"/>
        <v>1321.7936144405164</v>
      </c>
      <c r="R225" s="196">
        <v>8162.7090062111811</v>
      </c>
      <c r="S225" s="196">
        <v>122.41533537856195</v>
      </c>
      <c r="T225" s="186">
        <f t="shared" si="5"/>
        <v>116.58092687295333</v>
      </c>
    </row>
    <row r="226" spans="1:20" s="182" customFormat="1" x14ac:dyDescent="0.25">
      <c r="A226" s="182">
        <v>4</v>
      </c>
      <c r="C226" s="189">
        <f>+E226-E225</f>
        <v>240.67364342301937</v>
      </c>
      <c r="D226" s="189">
        <f>+G226-G225</f>
        <v>222.83402473841534</v>
      </c>
      <c r="E226" s="195">
        <v>951.81397167414048</v>
      </c>
      <c r="G226" s="182">
        <v>874.36206733931238</v>
      </c>
      <c r="I226" s="182">
        <v>165.17</v>
      </c>
      <c r="J226" s="182">
        <v>4</v>
      </c>
      <c r="L226" s="196">
        <v>23357.504896820246</v>
      </c>
      <c r="M226" s="196">
        <v>1294.0004472542644</v>
      </c>
      <c r="N226" s="186">
        <f t="shared" si="7"/>
        <v>1213.6003770844584</v>
      </c>
      <c r="O226" s="196">
        <v>7240.0729996128648</v>
      </c>
      <c r="P226" s="196">
        <v>1287.0604441566998</v>
      </c>
      <c r="Q226" s="186">
        <f t="shared" si="4"/>
        <v>1207.0915768796028</v>
      </c>
      <c r="R226" s="196">
        <v>8198.4054586074526</v>
      </c>
      <c r="S226" s="196">
        <v>109.38408217060596</v>
      </c>
      <c r="T226" s="186">
        <f t="shared" si="5"/>
        <v>102.58772603283373</v>
      </c>
    </row>
    <row r="227" spans="1:20" s="182" customFormat="1" x14ac:dyDescent="0.25">
      <c r="A227" s="182">
        <v>1</v>
      </c>
      <c r="B227" s="182">
        <v>2022</v>
      </c>
      <c r="C227" s="189">
        <f>E227</f>
        <v>258.31884641255607</v>
      </c>
      <c r="D227" s="189">
        <f>G227</f>
        <v>238.37852713004486</v>
      </c>
      <c r="E227" s="195">
        <v>258.31884641255607</v>
      </c>
      <c r="G227" s="182">
        <v>238.37852713004486</v>
      </c>
      <c r="I227" s="182">
        <v>166.57</v>
      </c>
      <c r="J227" s="182">
        <v>1</v>
      </c>
      <c r="K227" s="182">
        <v>2022</v>
      </c>
      <c r="L227" s="196">
        <v>24505.067470355731</v>
      </c>
      <c r="M227" s="196">
        <v>1376.8794156428476</v>
      </c>
      <c r="N227" s="186">
        <f t="shared" si="7"/>
        <v>1280.4763647637296</v>
      </c>
      <c r="O227" s="196">
        <v>6900.0468369565224</v>
      </c>
      <c r="P227" s="196">
        <v>1583.5781374260632</v>
      </c>
      <c r="Q227" s="186">
        <f t="shared" si="4"/>
        <v>1472.702949650765</v>
      </c>
      <c r="R227" s="196">
        <v>6778.6444332298142</v>
      </c>
      <c r="S227" s="196">
        <v>123.13727232676555</v>
      </c>
      <c r="T227" s="186">
        <f t="shared" si="5"/>
        <v>114.51574120765106</v>
      </c>
    </row>
    <row r="228" spans="1:20" s="182" customFormat="1" x14ac:dyDescent="0.25">
      <c r="A228" s="182">
        <v>2</v>
      </c>
      <c r="C228" s="189">
        <f>+E228-E227</f>
        <v>242.59168475336321</v>
      </c>
      <c r="D228" s="189">
        <f>+G228-G227</f>
        <v>221.26676780269054</v>
      </c>
      <c r="E228" s="195">
        <v>500.91053116591928</v>
      </c>
      <c r="G228" s="182">
        <v>459.6452949327354</v>
      </c>
      <c r="I228" s="182">
        <v>169.93</v>
      </c>
      <c r="J228" s="182">
        <v>2</v>
      </c>
      <c r="L228" s="196">
        <v>18109.505441201181</v>
      </c>
      <c r="M228" s="196">
        <v>1059.8182311147266</v>
      </c>
      <c r="N228" s="186">
        <f t="shared" si="7"/>
        <v>966.12600857061454</v>
      </c>
      <c r="O228" s="196">
        <v>6398.5711338452893</v>
      </c>
      <c r="P228" s="196">
        <v>1382.5138049967145</v>
      </c>
      <c r="Q228" s="186">
        <f t="shared" si="4"/>
        <v>1260.2939872154921</v>
      </c>
      <c r="R228" s="196">
        <v>11377.755536580467</v>
      </c>
      <c r="S228" s="196">
        <v>170.80171301924597</v>
      </c>
      <c r="T228" s="186">
        <f t="shared" si="5"/>
        <v>155.70215005901753</v>
      </c>
    </row>
    <row r="229" spans="1:20" s="182" customFormat="1" x14ac:dyDescent="0.25">
      <c r="A229" s="182">
        <v>3</v>
      </c>
      <c r="C229" s="189">
        <f>+E229-E228</f>
        <v>236.3725230941705</v>
      </c>
      <c r="D229" s="189">
        <f>+G229-G228</f>
        <v>212.27484847533628</v>
      </c>
      <c r="E229" s="195">
        <v>737.28305426008978</v>
      </c>
      <c r="G229" s="182">
        <v>671.92014340807168</v>
      </c>
      <c r="I229" s="182">
        <v>173.29</v>
      </c>
      <c r="J229" s="182">
        <v>3</v>
      </c>
      <c r="L229" s="196">
        <v>22326.885249827203</v>
      </c>
      <c r="M229" s="196">
        <v>1273.4823653547851</v>
      </c>
      <c r="N229" s="186">
        <f t="shared" si="7"/>
        <v>1138.3921144393585</v>
      </c>
      <c r="O229" s="196">
        <v>9773.5265829437976</v>
      </c>
      <c r="P229" s="196">
        <v>2006.0585934441842</v>
      </c>
      <c r="Q229" s="186">
        <f t="shared" si="4"/>
        <v>1793.2570925267182</v>
      </c>
      <c r="R229" s="196">
        <v>12116.405554623785</v>
      </c>
      <c r="S229" s="196">
        <v>170.05548935231948</v>
      </c>
      <c r="T229" s="186">
        <f t="shared" si="5"/>
        <v>152.01610431556603</v>
      </c>
    </row>
    <row r="230" spans="1:20" s="182" customFormat="1" x14ac:dyDescent="0.25">
      <c r="A230" s="182">
        <v>4</v>
      </c>
      <c r="C230" s="189">
        <f>+E230-E229</f>
        <v>270.36808991031376</v>
      </c>
      <c r="D230" s="189">
        <f>+G230-G229</f>
        <v>251.76894192825125</v>
      </c>
      <c r="E230" s="195">
        <v>1007.6511441704035</v>
      </c>
      <c r="G230" s="182">
        <v>923.68908533632293</v>
      </c>
      <c r="I230" s="182">
        <v>175.94</v>
      </c>
      <c r="J230" s="182">
        <v>4</v>
      </c>
      <c r="L230" s="196">
        <v>24565.831590744419</v>
      </c>
      <c r="M230" s="196">
        <v>1614.069633403597</v>
      </c>
      <c r="N230" s="186">
        <f t="shared" si="7"/>
        <v>1421.1179478030451</v>
      </c>
      <c r="O230" s="196">
        <v>7886.590696433057</v>
      </c>
      <c r="P230" s="196">
        <v>1979.9688784171885</v>
      </c>
      <c r="Q230" s="186">
        <f t="shared" si="4"/>
        <v>1743.2762818768369</v>
      </c>
      <c r="R230" s="196">
        <v>10409.999344870157</v>
      </c>
      <c r="S230" s="196">
        <v>167.07536170570017</v>
      </c>
      <c r="T230" s="186">
        <f t="shared" si="5"/>
        <v>147.10257243052038</v>
      </c>
    </row>
    <row r="231" spans="1:20" s="182" customFormat="1" x14ac:dyDescent="0.25">
      <c r="A231" s="182">
        <v>1</v>
      </c>
      <c r="B231" s="182">
        <v>2023</v>
      </c>
      <c r="C231" s="189">
        <f>E231</f>
        <v>302.38750433482812</v>
      </c>
      <c r="D231" s="189">
        <f>G231</f>
        <v>281.08376346786247</v>
      </c>
      <c r="E231" s="195">
        <v>302.38750433482812</v>
      </c>
      <c r="G231" s="182">
        <v>281.08376346786247</v>
      </c>
      <c r="I231" s="182">
        <v>177.06</v>
      </c>
      <c r="J231" s="182">
        <v>1</v>
      </c>
      <c r="K231" s="182">
        <v>2023</v>
      </c>
      <c r="L231" s="196">
        <v>26844.315237154147</v>
      </c>
      <c r="M231" s="196">
        <v>1582.0941255005046</v>
      </c>
      <c r="N231" s="186">
        <f t="shared" si="7"/>
        <v>1384.1536526938296</v>
      </c>
      <c r="O231" s="196">
        <v>6557.2362137681157</v>
      </c>
      <c r="P231" s="196">
        <v>1683.6496945575759</v>
      </c>
      <c r="Q231" s="186">
        <f t="shared" si="4"/>
        <v>1473.0033043018059</v>
      </c>
      <c r="R231" s="196">
        <v>7838.5406661490688</v>
      </c>
      <c r="S231" s="196">
        <v>165.33913199150732</v>
      </c>
      <c r="T231" s="186">
        <f t="shared" si="5"/>
        <v>144.65306443564003</v>
      </c>
    </row>
    <row r="232" spans="1:20" s="182" customFormat="1" x14ac:dyDescent="0.25">
      <c r="A232" s="182">
        <v>2</v>
      </c>
      <c r="C232" s="189">
        <f>+E232-E231</f>
        <v>288.71155948488058</v>
      </c>
      <c r="D232" s="189">
        <f>+G232-G231</f>
        <v>265.48782727255423</v>
      </c>
      <c r="E232" s="195">
        <v>591.0990638197087</v>
      </c>
      <c r="G232" s="182">
        <v>546.5715907404167</v>
      </c>
      <c r="I232" s="182">
        <v>181.26</v>
      </c>
      <c r="J232" s="182">
        <v>2</v>
      </c>
      <c r="L232" s="196">
        <v>22123.086754773376</v>
      </c>
      <c r="M232" s="196">
        <v>1398.957775556506</v>
      </c>
      <c r="N232" s="186">
        <f t="shared" si="7"/>
        <v>1195.5701843595912</v>
      </c>
      <c r="O232" s="196">
        <v>6814.816473074854</v>
      </c>
      <c r="P232" s="196">
        <v>1941.9673661105644</v>
      </c>
      <c r="Q232" s="186">
        <f t="shared" ref="Q232:Q234" si="8">P232/I232*$I$69</f>
        <v>1659.6342809542775</v>
      </c>
      <c r="R232" s="196">
        <v>11351.137162897225</v>
      </c>
      <c r="S232" s="196">
        <v>179.38444250725087</v>
      </c>
      <c r="T232" s="186">
        <f t="shared" ref="T232:T235" si="9">S232/I232*$I$69</f>
        <v>153.30462058750948</v>
      </c>
    </row>
    <row r="233" spans="1:20" s="182" customFormat="1" x14ac:dyDescent="0.25">
      <c r="A233" s="182">
        <v>3</v>
      </c>
      <c r="C233" s="189">
        <f>+E233-E232</f>
        <v>250.48845860181598</v>
      </c>
      <c r="D233" s="189">
        <f>+G233-G232</f>
        <v>227.83168719680316</v>
      </c>
      <c r="E233" s="195">
        <v>841.58752242152468</v>
      </c>
      <c r="G233" s="182">
        <v>774.40327793721985</v>
      </c>
      <c r="I233" s="182">
        <v>181.68</v>
      </c>
      <c r="J233" s="182">
        <v>3</v>
      </c>
      <c r="L233" s="196">
        <v>33547.567308467726</v>
      </c>
      <c r="M233" s="196">
        <v>2612.7571270405015</v>
      </c>
      <c r="N233" s="186">
        <f t="shared" si="7"/>
        <v>2227.7392924759279</v>
      </c>
      <c r="O233" s="196">
        <v>7564.7841240265989</v>
      </c>
      <c r="P233" s="196">
        <v>1372.5685528481158</v>
      </c>
      <c r="Q233" s="186">
        <f t="shared" si="8"/>
        <v>1170.3058294821637</v>
      </c>
      <c r="R233" s="196">
        <v>12525.795886792215</v>
      </c>
      <c r="S233" s="196">
        <v>237.01173448389176</v>
      </c>
      <c r="T233" s="186">
        <f t="shared" si="9"/>
        <v>202.085508914374</v>
      </c>
    </row>
    <row r="234" spans="1:20" s="182" customFormat="1" x14ac:dyDescent="0.25">
      <c r="A234" s="182">
        <v>4</v>
      </c>
      <c r="C234" s="189">
        <f>+E234-E233</f>
        <v>247.76441726457392</v>
      </c>
      <c r="D234" s="189">
        <f>+G234-G233</f>
        <v>222.81360381165916</v>
      </c>
      <c r="E234" s="195">
        <v>1089.3519396860986</v>
      </c>
      <c r="G234" s="182">
        <v>997.21688174887902</v>
      </c>
      <c r="I234" s="182">
        <v>184.34</v>
      </c>
      <c r="J234" s="182">
        <v>4</v>
      </c>
      <c r="L234" s="196">
        <v>27405.288644268774</v>
      </c>
      <c r="M234" s="196">
        <v>2102.9314483628059</v>
      </c>
      <c r="N234" s="186">
        <f>M234/I234*$I$69</f>
        <v>1767.1685653534848</v>
      </c>
      <c r="O234" s="196">
        <v>10671.830522463766</v>
      </c>
      <c r="P234" s="196">
        <v>2024.5509335669321</v>
      </c>
      <c r="Q234" s="186">
        <f t="shared" si="8"/>
        <v>1701.3026133314506</v>
      </c>
      <c r="R234" s="196">
        <v>9988.9312779503089</v>
      </c>
      <c r="S234" s="196">
        <v>189.8273559912875</v>
      </c>
      <c r="T234" s="186">
        <f t="shared" si="9"/>
        <v>159.51872164598228</v>
      </c>
    </row>
    <row r="235" spans="1:20" s="182" customFormat="1" x14ac:dyDescent="0.25">
      <c r="A235" s="182">
        <v>1</v>
      </c>
      <c r="B235" s="182">
        <v>2024</v>
      </c>
      <c r="C235" s="189">
        <f>E235</f>
        <v>322.60336023916295</v>
      </c>
      <c r="D235" s="189">
        <f>G235</f>
        <v>297.48140819133039</v>
      </c>
      <c r="E235" s="195">
        <v>322.60336023916295</v>
      </c>
      <c r="G235" s="182">
        <v>297.48140819133039</v>
      </c>
      <c r="I235" s="182">
        <v>185.03</v>
      </c>
      <c r="J235" s="182">
        <v>1</v>
      </c>
      <c r="K235" s="182">
        <v>2024</v>
      </c>
      <c r="L235" s="196">
        <v>43293.220189723317</v>
      </c>
      <c r="M235" s="196">
        <v>2872.2760083969697</v>
      </c>
      <c r="N235" s="186">
        <f>M235/I235*$I$69</f>
        <v>2404.6754351767481</v>
      </c>
      <c r="O235" s="196">
        <v>8194.415441304347</v>
      </c>
      <c r="P235" s="196">
        <v>1770.5452152039006</v>
      </c>
      <c r="Q235" s="186">
        <f>P235/I235*$I$69</f>
        <v>1482.3041286504799</v>
      </c>
      <c r="R235" s="196">
        <v>8331.0396847826087</v>
      </c>
      <c r="S235" s="196">
        <v>172.94986992488299</v>
      </c>
      <c r="T235" s="186">
        <f t="shared" si="9"/>
        <v>144.79399003074536</v>
      </c>
    </row>
    <row r="236" spans="1:20" s="182" customFormat="1" x14ac:dyDescent="0.25">
      <c r="A236" s="182">
        <v>2</v>
      </c>
      <c r="C236" s="189">
        <f>+E236-E235</f>
        <v>289.48796913303443</v>
      </c>
      <c r="D236" s="189">
        <f>+G236-G235</f>
        <v>264.11916530642736</v>
      </c>
      <c r="E236" s="195">
        <v>612.09132937219738</v>
      </c>
      <c r="G236" s="182">
        <v>561.60057349775775</v>
      </c>
      <c r="I236" s="182">
        <v>186.71</v>
      </c>
      <c r="J236" s="182">
        <v>2</v>
      </c>
      <c r="L236" s="196">
        <v>24161.997458923011</v>
      </c>
      <c r="M236" s="196">
        <v>1504.0339358976944</v>
      </c>
      <c r="N236" s="186">
        <f>M236/I236*$I$69</f>
        <v>1247.8503396983137</v>
      </c>
      <c r="O236" s="196">
        <v>9625.8553342463492</v>
      </c>
      <c r="P236" s="196">
        <v>1935.0301376483139</v>
      </c>
      <c r="Q236" s="186">
        <f>P236/I236*$I$69</f>
        <v>1605.4345297400046</v>
      </c>
      <c r="R236" s="196">
        <v>12716.960746992983</v>
      </c>
      <c r="S236" s="196">
        <v>215.56727929065954</v>
      </c>
      <c r="T236" s="186">
        <f>S236/I236*$I$69</f>
        <v>178.84949020790449</v>
      </c>
    </row>
    <row r="237" spans="1:20" s="182" customFormat="1" x14ac:dyDescent="0.25">
      <c r="A237" s="182">
        <v>3</v>
      </c>
      <c r="C237" s="189">
        <f>+E237-E236</f>
        <v>303.40149304932731</v>
      </c>
      <c r="D237" s="189">
        <f>+G237-G236</f>
        <v>277.61400443946195</v>
      </c>
      <c r="E237" s="195">
        <v>915.49282242152469</v>
      </c>
      <c r="G237" s="182">
        <v>839.2145779372197</v>
      </c>
      <c r="I237" s="182">
        <v>186.43</v>
      </c>
      <c r="J237" s="182">
        <v>3</v>
      </c>
      <c r="L237" s="196">
        <v>27298.711137914943</v>
      </c>
      <c r="M237" s="196">
        <v>1749.5900654694415</v>
      </c>
      <c r="N237" s="186">
        <f>M237/I237*$I$69</f>
        <v>1453.7607845663656</v>
      </c>
      <c r="O237" s="196">
        <v>10461.248100536261</v>
      </c>
      <c r="P237" s="196">
        <v>1667.1237032477056</v>
      </c>
      <c r="Q237" s="186">
        <f>P237/I237*$I$69</f>
        <v>1385.2382398800837</v>
      </c>
      <c r="R237" s="196">
        <v>12883.282523193357</v>
      </c>
      <c r="S237" s="196">
        <v>214.21014735071765</v>
      </c>
      <c r="T237" s="186">
        <f>S237/I237*$I$69</f>
        <v>177.99044360205599</v>
      </c>
    </row>
    <row r="238" spans="1:20" s="182" customFormat="1" x14ac:dyDescent="0.25">
      <c r="C238" s="189"/>
      <c r="D238" s="189"/>
      <c r="E238" s="195"/>
      <c r="L238" s="196"/>
      <c r="M238" s="196"/>
      <c r="N238" s="186"/>
      <c r="O238" s="196"/>
      <c r="P238" s="196"/>
      <c r="Q238" s="186"/>
      <c r="R238" s="196"/>
      <c r="S238" s="196"/>
      <c r="T238" s="186"/>
    </row>
    <row r="239" spans="1:20" s="182" customFormat="1" x14ac:dyDescent="0.25">
      <c r="C239" s="189"/>
      <c r="D239" s="179"/>
      <c r="E239" s="180" t="s">
        <v>110</v>
      </c>
      <c r="J239" s="198"/>
      <c r="K239" s="199" t="s">
        <v>160</v>
      </c>
      <c r="L239" s="200">
        <f>L241-L235-L236</f>
        <v>27298.711137914943</v>
      </c>
      <c r="M239" s="200">
        <f>M241-M235-M236</f>
        <v>1749.5900654694415</v>
      </c>
      <c r="N239" s="201" t="s">
        <v>174</v>
      </c>
      <c r="O239" s="200">
        <f>O241-O235-O236</f>
        <v>10461.248100536261</v>
      </c>
      <c r="P239" s="200">
        <f>P241-P235-P236</f>
        <v>1667.1237032477056</v>
      </c>
      <c r="Q239" s="201" t="s">
        <v>174</v>
      </c>
      <c r="R239" s="200">
        <f>R241-R235-R236</f>
        <v>12883.282523193357</v>
      </c>
      <c r="S239" s="200">
        <f>S241-S235-S236</f>
        <v>214.21014735071765</v>
      </c>
      <c r="T239" s="202" t="s">
        <v>174</v>
      </c>
    </row>
    <row r="240" spans="1:20" s="182" customFormat="1" x14ac:dyDescent="0.25">
      <c r="C240" s="189"/>
      <c r="E240" s="195">
        <f>IF('Tab5'!E8="",'Tab5'!E7,'Tab5'!E8)/1000</f>
        <v>915.49282242152469</v>
      </c>
      <c r="G240" s="195">
        <f>IF('Tab5'!E10="",'Tab5'!E9,'Tab5'!E10)/1000</f>
        <v>839.2145779372197</v>
      </c>
      <c r="K240" s="184" t="s">
        <v>188</v>
      </c>
      <c r="L240" s="203">
        <f>SUM('Tab7'!E11,'Tab11'!E11)</f>
        <v>128749.00462594532</v>
      </c>
      <c r="M240" s="204">
        <f>SUM('Tab7'!E39,'Tab11'!E39)</f>
        <v>8570.4188283828262</v>
      </c>
      <c r="N240" s="205" t="s">
        <v>173</v>
      </c>
      <c r="O240" s="203">
        <f>SUM('Tab7'!E9,'Tab11'!E9)</f>
        <v>41849.380275173062</v>
      </c>
      <c r="P240" s="204">
        <f>SUM('Tab7'!E37,'Tab11'!E37)</f>
        <v>7597.5792818845957</v>
      </c>
      <c r="Q240" s="205" t="s">
        <v>173</v>
      </c>
      <c r="R240" s="203">
        <f>SUM('Tab7'!E13,'Tab11'!E13)</f>
        <v>45500.582871111772</v>
      </c>
      <c r="S240" s="204">
        <f>SUM('Tab7'!E41,'Tab11'!E41)</f>
        <v>808.07627782171107</v>
      </c>
      <c r="T240" s="206" t="s">
        <v>173</v>
      </c>
    </row>
    <row r="241" spans="11:20" s="182" customFormat="1" x14ac:dyDescent="0.25">
      <c r="K241" s="184" t="s">
        <v>187</v>
      </c>
      <c r="L241" s="203">
        <f>SUM('Tab7'!E12,'Tab11'!E12)</f>
        <v>94753.928786561271</v>
      </c>
      <c r="M241" s="204">
        <f>SUM('Tab7'!E40,'Tab11'!E40)</f>
        <v>6125.9000097641056</v>
      </c>
      <c r="N241" s="205" t="s">
        <v>173</v>
      </c>
      <c r="O241" s="203">
        <f>SUM('Tab7'!E10,'Tab11'!E10)</f>
        <v>28281.518876086957</v>
      </c>
      <c r="P241" s="204">
        <f>SUM('Tab7'!E38,'Tab11'!E38)</f>
        <v>5372.6990560999202</v>
      </c>
      <c r="Q241" s="205" t="s">
        <v>173</v>
      </c>
      <c r="R241" s="203">
        <f>SUM('Tab7'!E14,'Tab11'!E14)</f>
        <v>33931.282954968949</v>
      </c>
      <c r="S241" s="204">
        <f>SUM('Tab7'!E42,'Tab11'!E42)</f>
        <v>602.72729656626018</v>
      </c>
      <c r="T241" s="206" t="s">
        <v>173</v>
      </c>
    </row>
    <row r="242" spans="11:20" s="182" customFormat="1" x14ac:dyDescent="0.25"/>
  </sheetData>
  <autoFilter ref="A2" xr:uid="{00000000-0009-0000-0000-000003000000}"/>
  <mergeCells count="6">
    <mergeCell ref="AJ61:AJ62"/>
    <mergeCell ref="AC61:AC62"/>
    <mergeCell ref="A4:A5"/>
    <mergeCell ref="H61:H62"/>
    <mergeCell ref="O61:O62"/>
    <mergeCell ref="V61:V62"/>
  </mergeCells>
  <phoneticPr fontId="0" type="noConversion"/>
  <hyperlinks>
    <hyperlink ref="A2" location="Innhold!A11" display="Tilbake til innholdsfortegnelsen" xr:uid="{00000000-0004-0000-0300-000000000000}"/>
  </hyperlinks>
  <pageMargins left="0.78740157480314965" right="0.78740157480314965" top="0.98425196850393704" bottom="0.19685039370078741" header="3.937007874015748E-2" footer="3.937007874015748E-2"/>
  <pageSetup paperSize="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8"/>
  <sheetViews>
    <sheetView showGridLines="0" showRowColHeaders="0" zoomScale="80" zoomScaleNormal="80" workbookViewId="0">
      <selection activeCell="E43" sqref="E43"/>
    </sheetView>
  </sheetViews>
  <sheetFormatPr defaultColWidth="11.44140625" defaultRowHeight="13.2" x14ac:dyDescent="0.25"/>
  <cols>
    <col min="1" max="1" width="26.44140625" style="1" customWidth="1"/>
    <col min="2" max="2" width="8.21875" style="1" customWidth="1"/>
    <col min="3" max="4" width="10.44140625" style="1" customWidth="1"/>
    <col min="5" max="5" width="9.77734375" style="1" customWidth="1"/>
    <col min="6" max="6" width="1.5546875" style="1" customWidth="1"/>
    <col min="7" max="7" width="7.5546875" style="1" customWidth="1"/>
    <col min="8" max="8" width="8.77734375" style="1" customWidth="1"/>
    <col min="9" max="16384" width="11.44140625" style="1"/>
  </cols>
  <sheetData>
    <row r="1" spans="1:8" ht="5.25" customHeight="1" x14ac:dyDescent="0.25"/>
    <row r="2" spans="1:8" x14ac:dyDescent="0.25">
      <c r="A2" s="85" t="s">
        <v>0</v>
      </c>
      <c r="B2" s="2"/>
      <c r="C2" s="2"/>
      <c r="D2" s="2"/>
      <c r="E2" s="2"/>
      <c r="F2" s="2"/>
      <c r="G2" s="2"/>
    </row>
    <row r="3" spans="1:8" ht="6" customHeight="1" x14ac:dyDescent="0.25">
      <c r="A3" s="3"/>
      <c r="B3" s="2"/>
      <c r="C3" s="2"/>
      <c r="D3" s="2"/>
      <c r="E3" s="2"/>
      <c r="F3" s="2"/>
      <c r="G3" s="2"/>
    </row>
    <row r="4" spans="1:8" ht="16.2" thickBot="1" x14ac:dyDescent="0.35">
      <c r="A4" s="4" t="s">
        <v>144</v>
      </c>
      <c r="B4" s="5"/>
      <c r="C4" s="5"/>
      <c r="D4" s="5"/>
      <c r="E4" s="5"/>
      <c r="F4" s="5"/>
      <c r="G4" s="5"/>
      <c r="H4" s="6"/>
    </row>
    <row r="5" spans="1:8" x14ac:dyDescent="0.25">
      <c r="A5" s="7"/>
      <c r="B5" s="8"/>
      <c r="C5" s="9"/>
      <c r="D5" s="8"/>
      <c r="E5" s="10"/>
      <c r="F5" s="11"/>
      <c r="G5" s="168" t="s">
        <v>1</v>
      </c>
      <c r="H5" s="165"/>
    </row>
    <row r="6" spans="1:8" x14ac:dyDescent="0.25">
      <c r="A6" s="12"/>
      <c r="B6" s="13"/>
      <c r="C6" s="14" t="s">
        <v>235</v>
      </c>
      <c r="D6" s="15" t="s">
        <v>236</v>
      </c>
      <c r="E6" s="15" t="s">
        <v>237</v>
      </c>
      <c r="F6" s="16"/>
      <c r="G6" s="17" t="s">
        <v>238</v>
      </c>
      <c r="H6" s="18" t="s">
        <v>239</v>
      </c>
    </row>
    <row r="7" spans="1:8" ht="13.2" customHeight="1" x14ac:dyDescent="0.25">
      <c r="A7" s="166" t="s">
        <v>2</v>
      </c>
      <c r="B7" s="19" t="s">
        <v>3</v>
      </c>
      <c r="C7" s="20">
        <v>2558134.6345113777</v>
      </c>
      <c r="D7" s="20">
        <v>2872310.5819119024</v>
      </c>
      <c r="E7" s="72">
        <v>3095022.6424411181</v>
      </c>
      <c r="F7" s="22" t="s">
        <v>240</v>
      </c>
      <c r="G7" s="23">
        <v>20.987480513600488</v>
      </c>
      <c r="H7" s="24">
        <v>7.7537597059218939</v>
      </c>
    </row>
    <row r="8" spans="1:8" ht="13.2" customHeight="1" x14ac:dyDescent="0.25">
      <c r="A8" s="207"/>
      <c r="B8" s="25" t="s">
        <v>241</v>
      </c>
      <c r="C8" s="26">
        <v>1865203.9782085943</v>
      </c>
      <c r="D8" s="26">
        <v>2146352.3448877572</v>
      </c>
      <c r="E8" s="26">
        <v>2293763.8297995334</v>
      </c>
      <c r="F8" s="27"/>
      <c r="G8" s="28">
        <v>22.976567528155428</v>
      </c>
      <c r="H8" s="29">
        <v>6.8680002732489385</v>
      </c>
    </row>
    <row r="9" spans="1:8" x14ac:dyDescent="0.25">
      <c r="A9" s="30" t="s">
        <v>4</v>
      </c>
      <c r="B9" s="31" t="s">
        <v>3</v>
      </c>
      <c r="C9" s="20">
        <v>812806.60916143493</v>
      </c>
      <c r="D9" s="20">
        <v>893034.57543946186</v>
      </c>
      <c r="E9" s="20">
        <v>995944.0469523127</v>
      </c>
      <c r="F9" s="22" t="s">
        <v>240</v>
      </c>
      <c r="G9" s="32">
        <v>22.531489745121405</v>
      </c>
      <c r="H9" s="33">
        <v>11.523570793685025</v>
      </c>
    </row>
    <row r="10" spans="1:8" x14ac:dyDescent="0.25">
      <c r="A10" s="34"/>
      <c r="B10" s="25" t="s">
        <v>241</v>
      </c>
      <c r="C10" s="26">
        <v>587239.93003587448</v>
      </c>
      <c r="D10" s="26">
        <v>686815.87105829606</v>
      </c>
      <c r="E10" s="26">
        <v>749841.20460986544</v>
      </c>
      <c r="F10" s="27"/>
      <c r="G10" s="28">
        <v>27.689069877121213</v>
      </c>
      <c r="H10" s="29">
        <v>9.1764527011374071</v>
      </c>
    </row>
    <row r="11" spans="1:8" x14ac:dyDescent="0.25">
      <c r="A11" s="30" t="s">
        <v>5</v>
      </c>
      <c r="B11" s="31" t="s">
        <v>3</v>
      </c>
      <c r="C11" s="20">
        <v>194844.53500896867</v>
      </c>
      <c r="D11" s="20">
        <v>224147.36424663675</v>
      </c>
      <c r="E11" s="20">
        <v>229589.09792217004</v>
      </c>
      <c r="F11" s="22" t="s">
        <v>240</v>
      </c>
      <c r="G11" s="37">
        <v>17.831941199480951</v>
      </c>
      <c r="H11" s="33">
        <v>2.4277482333209974</v>
      </c>
    </row>
    <row r="12" spans="1:8" x14ac:dyDescent="0.25">
      <c r="A12" s="34"/>
      <c r="B12" s="25" t="s">
        <v>241</v>
      </c>
      <c r="C12" s="26">
        <v>150043.12422421528</v>
      </c>
      <c r="D12" s="26">
        <v>156782.77961434959</v>
      </c>
      <c r="E12" s="26">
        <v>165651.61781165912</v>
      </c>
      <c r="F12" s="27"/>
      <c r="G12" s="28">
        <v>10.402671677323553</v>
      </c>
      <c r="H12" s="29">
        <v>5.6567680577706625</v>
      </c>
    </row>
    <row r="13" spans="1:8" x14ac:dyDescent="0.25">
      <c r="A13" s="30" t="s">
        <v>6</v>
      </c>
      <c r="B13" s="31" t="s">
        <v>3</v>
      </c>
      <c r="C13" s="20">
        <v>410835.95298472245</v>
      </c>
      <c r="D13" s="20">
        <v>450068.5255934007</v>
      </c>
      <c r="E13" s="20">
        <v>490627.79187377985</v>
      </c>
      <c r="F13" s="22" t="s">
        <v>240</v>
      </c>
      <c r="G13" s="23">
        <v>19.421824771997137</v>
      </c>
      <c r="H13" s="24">
        <v>9.0117979760755418</v>
      </c>
    </row>
    <row r="14" spans="1:8" x14ac:dyDescent="0.25">
      <c r="A14" s="34"/>
      <c r="B14" s="25" t="s">
        <v>241</v>
      </c>
      <c r="C14" s="26">
        <v>304705.64875623921</v>
      </c>
      <c r="D14" s="26">
        <v>342328.10767540411</v>
      </c>
      <c r="E14" s="26">
        <v>370028.07141735987</v>
      </c>
      <c r="F14" s="27"/>
      <c r="G14" s="23">
        <v>21.437877153822569</v>
      </c>
      <c r="H14" s="24">
        <v>8.0916416504778823</v>
      </c>
    </row>
    <row r="15" spans="1:8" x14ac:dyDescent="0.25">
      <c r="A15" s="30" t="s">
        <v>168</v>
      </c>
      <c r="B15" s="31" t="s">
        <v>3</v>
      </c>
      <c r="C15" s="20">
        <v>44703.941502659662</v>
      </c>
      <c r="D15" s="20">
        <v>54048.423475075651</v>
      </c>
      <c r="E15" s="20">
        <v>62786.606566017021</v>
      </c>
      <c r="F15" s="22" t="s">
        <v>240</v>
      </c>
      <c r="G15" s="37">
        <v>40.449822667832393</v>
      </c>
      <c r="H15" s="33">
        <v>16.167322798917482</v>
      </c>
    </row>
    <row r="16" spans="1:8" x14ac:dyDescent="0.25">
      <c r="A16" s="34"/>
      <c r="B16" s="25" t="s">
        <v>241</v>
      </c>
      <c r="C16" s="26">
        <v>32504.417029049211</v>
      </c>
      <c r="D16" s="26">
        <v>40446.632107023404</v>
      </c>
      <c r="E16" s="26">
        <v>46532.741041567126</v>
      </c>
      <c r="F16" s="27"/>
      <c r="G16" s="28">
        <v>43.15820831359872</v>
      </c>
      <c r="H16" s="29">
        <v>15.047257626888765</v>
      </c>
    </row>
    <row r="17" spans="1:8" x14ac:dyDescent="0.25">
      <c r="A17" s="30" t="s">
        <v>7</v>
      </c>
      <c r="B17" s="31" t="s">
        <v>3</v>
      </c>
      <c r="C17" s="20">
        <v>8629.6967836734693</v>
      </c>
      <c r="D17" s="20">
        <v>9254.1604571428579</v>
      </c>
      <c r="E17" s="20">
        <v>9446.4189281832132</v>
      </c>
      <c r="F17" s="22" t="s">
        <v>240</v>
      </c>
      <c r="G17" s="23">
        <v>9.4640885419624539</v>
      </c>
      <c r="H17" s="24">
        <v>2.0775355250292904</v>
      </c>
    </row>
    <row r="18" spans="1:8" x14ac:dyDescent="0.25">
      <c r="A18" s="30"/>
      <c r="B18" s="25" t="s">
        <v>241</v>
      </c>
      <c r="C18" s="26">
        <v>6270.6122612244899</v>
      </c>
      <c r="D18" s="26">
        <v>7527.980244897959</v>
      </c>
      <c r="E18" s="26">
        <v>7389.9901224489795</v>
      </c>
      <c r="F18" s="27"/>
      <c r="G18" s="23">
        <v>17.851173292062299</v>
      </c>
      <c r="H18" s="24">
        <v>-1.8330298162312744</v>
      </c>
    </row>
    <row r="19" spans="1:8" x14ac:dyDescent="0.25">
      <c r="A19" s="38" t="s">
        <v>8</v>
      </c>
      <c r="B19" s="31" t="s">
        <v>3</v>
      </c>
      <c r="C19" s="20">
        <v>6040</v>
      </c>
      <c r="D19" s="20">
        <v>6808</v>
      </c>
      <c r="E19" s="20">
        <v>8061.8754138367249</v>
      </c>
      <c r="F19" s="22" t="s">
        <v>240</v>
      </c>
      <c r="G19" s="37">
        <v>33.474758507230547</v>
      </c>
      <c r="H19" s="33">
        <v>18.417676466461884</v>
      </c>
    </row>
    <row r="20" spans="1:8" x14ac:dyDescent="0.25">
      <c r="A20" s="34"/>
      <c r="B20" s="25" t="s">
        <v>241</v>
      </c>
      <c r="C20" s="26">
        <v>4313</v>
      </c>
      <c r="D20" s="26">
        <v>4910</v>
      </c>
      <c r="E20" s="26">
        <v>5795</v>
      </c>
      <c r="F20" s="27"/>
      <c r="G20" s="28">
        <v>34.361233480176224</v>
      </c>
      <c r="H20" s="29">
        <v>18.024439918533602</v>
      </c>
    </row>
    <row r="21" spans="1:8" x14ac:dyDescent="0.25">
      <c r="A21" s="38" t="s">
        <v>9</v>
      </c>
      <c r="B21" s="31" t="s">
        <v>3</v>
      </c>
      <c r="C21" s="20">
        <v>37157.663333333338</v>
      </c>
      <c r="D21" s="20">
        <v>40856.303333333337</v>
      </c>
      <c r="E21" s="20">
        <v>46113.997517347023</v>
      </c>
      <c r="F21" s="22" t="s">
        <v>240</v>
      </c>
      <c r="G21" s="37">
        <v>24.103599044074315</v>
      </c>
      <c r="H21" s="33">
        <v>12.86874669281228</v>
      </c>
    </row>
    <row r="22" spans="1:8" x14ac:dyDescent="0.25">
      <c r="A22" s="34"/>
      <c r="B22" s="25" t="s">
        <v>241</v>
      </c>
      <c r="C22" s="26">
        <v>27615.32</v>
      </c>
      <c r="D22" s="26">
        <v>29677.589999999997</v>
      </c>
      <c r="E22" s="26">
        <v>33751.095000000001</v>
      </c>
      <c r="F22" s="27"/>
      <c r="G22" s="28">
        <v>22.218735832139558</v>
      </c>
      <c r="H22" s="29">
        <v>13.725861837164018</v>
      </c>
    </row>
    <row r="23" spans="1:8" x14ac:dyDescent="0.25">
      <c r="A23" s="38" t="s">
        <v>190</v>
      </c>
      <c r="B23" s="31" t="s">
        <v>3</v>
      </c>
      <c r="C23" s="20">
        <v>7387</v>
      </c>
      <c r="D23" s="20">
        <v>9583</v>
      </c>
      <c r="E23" s="20">
        <v>12332.980057896428</v>
      </c>
      <c r="F23" s="22" t="s">
        <v>240</v>
      </c>
      <c r="G23" s="37">
        <v>66.955192336488807</v>
      </c>
      <c r="H23" s="33">
        <v>28.69644221951819</v>
      </c>
    </row>
    <row r="24" spans="1:8" x14ac:dyDescent="0.25">
      <c r="A24" s="34"/>
      <c r="B24" s="25" t="s">
        <v>241</v>
      </c>
      <c r="C24" s="26">
        <v>5997</v>
      </c>
      <c r="D24" s="26">
        <v>6218</v>
      </c>
      <c r="E24" s="26">
        <v>8379</v>
      </c>
      <c r="F24" s="27"/>
      <c r="G24" s="28">
        <v>39.719859929964997</v>
      </c>
      <c r="H24" s="29">
        <v>34.753940173689301</v>
      </c>
    </row>
    <row r="25" spans="1:8" x14ac:dyDescent="0.25">
      <c r="A25" s="38" t="s">
        <v>191</v>
      </c>
      <c r="B25" s="31" t="s">
        <v>3</v>
      </c>
      <c r="C25" s="20">
        <v>2198</v>
      </c>
      <c r="D25" s="20">
        <v>2456</v>
      </c>
      <c r="E25" s="20">
        <v>2808.6071297317162</v>
      </c>
      <c r="F25" s="22" t="s">
        <v>240</v>
      </c>
      <c r="G25" s="37">
        <v>27.78012419161584</v>
      </c>
      <c r="H25" s="33">
        <v>14.356967822952612</v>
      </c>
    </row>
    <row r="26" spans="1:8" x14ac:dyDescent="0.25">
      <c r="A26" s="34"/>
      <c r="B26" s="25" t="s">
        <v>241</v>
      </c>
      <c r="C26" s="26">
        <v>1501</v>
      </c>
      <c r="D26" s="26">
        <v>1814</v>
      </c>
      <c r="E26" s="26">
        <v>2085</v>
      </c>
      <c r="F26" s="27"/>
      <c r="G26" s="28">
        <v>38.907395069953367</v>
      </c>
      <c r="H26" s="29">
        <v>14.939360529217211</v>
      </c>
    </row>
    <row r="27" spans="1:8" x14ac:dyDescent="0.25">
      <c r="A27" s="38" t="s">
        <v>192</v>
      </c>
      <c r="B27" s="31" t="s">
        <v>3</v>
      </c>
      <c r="C27" s="20">
        <v>517184.1942857143</v>
      </c>
      <c r="D27" s="20">
        <v>618945.0068571429</v>
      </c>
      <c r="E27" s="20">
        <v>597281.00718046946</v>
      </c>
      <c r="F27" s="22" t="s">
        <v>240</v>
      </c>
      <c r="G27" s="37">
        <v>15.487096044258905</v>
      </c>
      <c r="H27" s="33">
        <v>-3.5001493568351236</v>
      </c>
    </row>
    <row r="28" spans="1:8" x14ac:dyDescent="0.25">
      <c r="A28" s="34"/>
      <c r="B28" s="25" t="s">
        <v>241</v>
      </c>
      <c r="C28" s="26">
        <v>352691.61142857146</v>
      </c>
      <c r="D28" s="26">
        <v>439832.01028571429</v>
      </c>
      <c r="E28" s="26">
        <v>431999.01028569916</v>
      </c>
      <c r="F28" s="27"/>
      <c r="G28" s="28">
        <v>22.486329781390154</v>
      </c>
      <c r="H28" s="29">
        <v>-1.7809072138534958</v>
      </c>
    </row>
    <row r="29" spans="1:8" x14ac:dyDescent="0.25">
      <c r="A29" s="30" t="s">
        <v>10</v>
      </c>
      <c r="B29" s="31" t="s">
        <v>3</v>
      </c>
      <c r="C29" s="20">
        <v>354485</v>
      </c>
      <c r="D29" s="20">
        <v>391921.43589743588</v>
      </c>
      <c r="E29" s="20">
        <v>440586.04091944307</v>
      </c>
      <c r="F29" s="22" t="s">
        <v>240</v>
      </c>
      <c r="G29" s="37">
        <v>24.289050571799393</v>
      </c>
      <c r="H29" s="33">
        <v>12.416928640448873</v>
      </c>
    </row>
    <row r="30" spans="1:8" x14ac:dyDescent="0.25">
      <c r="A30" s="30"/>
      <c r="B30" s="25" t="s">
        <v>241</v>
      </c>
      <c r="C30" s="26">
        <v>272587</v>
      </c>
      <c r="D30" s="26">
        <v>304371.77884615387</v>
      </c>
      <c r="E30" s="26">
        <v>341034.77884615387</v>
      </c>
      <c r="F30" s="27"/>
      <c r="G30" s="28">
        <v>25.110434043499467</v>
      </c>
      <c r="H30" s="29">
        <v>12.045466284353353</v>
      </c>
    </row>
    <row r="31" spans="1:8" x14ac:dyDescent="0.25">
      <c r="A31" s="38" t="s">
        <v>11</v>
      </c>
      <c r="B31" s="31" t="s">
        <v>3</v>
      </c>
      <c r="C31" s="20">
        <v>11276.932267581047</v>
      </c>
      <c r="D31" s="20">
        <v>11984.346633416459</v>
      </c>
      <c r="E31" s="20">
        <v>13829.089876882688</v>
      </c>
      <c r="F31" s="22" t="s">
        <v>240</v>
      </c>
      <c r="G31" s="37">
        <v>22.631665675944433</v>
      </c>
      <c r="H31" s="33">
        <v>15.392939639466491</v>
      </c>
    </row>
    <row r="32" spans="1:8" x14ac:dyDescent="0.25">
      <c r="A32" s="34"/>
      <c r="B32" s="25" t="s">
        <v>241</v>
      </c>
      <c r="C32" s="26">
        <v>9463.5561097256868</v>
      </c>
      <c r="D32" s="26">
        <v>9605.7930174563608</v>
      </c>
      <c r="E32" s="26">
        <v>11252.768703241896</v>
      </c>
      <c r="F32" s="27"/>
      <c r="G32" s="28">
        <v>18.906345276248089</v>
      </c>
      <c r="H32" s="29">
        <v>17.145650367361952</v>
      </c>
    </row>
    <row r="33" spans="1:8" x14ac:dyDescent="0.25">
      <c r="A33" s="30" t="s">
        <v>12</v>
      </c>
      <c r="B33" s="31" t="s">
        <v>3</v>
      </c>
      <c r="C33" s="20">
        <v>12078.23712256</v>
      </c>
      <c r="D33" s="20">
        <v>13374.987999999999</v>
      </c>
      <c r="E33" s="20">
        <v>15284.141485470609</v>
      </c>
      <c r="F33" s="22" t="s">
        <v>240</v>
      </c>
      <c r="G33" s="37">
        <v>26.542816889416329</v>
      </c>
      <c r="H33" s="33">
        <v>14.274057557813208</v>
      </c>
    </row>
    <row r="34" spans="1:8" x14ac:dyDescent="0.25">
      <c r="A34" s="30"/>
      <c r="B34" s="25" t="s">
        <v>241</v>
      </c>
      <c r="C34" s="26">
        <v>8678.9101406500013</v>
      </c>
      <c r="D34" s="26">
        <v>9615.3330000000005</v>
      </c>
      <c r="E34" s="26">
        <v>10986.066000000001</v>
      </c>
      <c r="F34" s="27"/>
      <c r="G34" s="28">
        <v>26.583474445066742</v>
      </c>
      <c r="H34" s="29">
        <v>14.255699724596127</v>
      </c>
    </row>
    <row r="35" spans="1:8" x14ac:dyDescent="0.25">
      <c r="A35" s="38" t="s">
        <v>13</v>
      </c>
      <c r="B35" s="31" t="s">
        <v>3</v>
      </c>
      <c r="C35" s="20">
        <v>54</v>
      </c>
      <c r="D35" s="20">
        <v>56</v>
      </c>
      <c r="E35" s="20">
        <v>88.838137472283805</v>
      </c>
      <c r="F35" s="22" t="s">
        <v>240</v>
      </c>
      <c r="G35" s="23">
        <v>64.515069393118154</v>
      </c>
      <c r="H35" s="24">
        <v>58.639531200506809</v>
      </c>
    </row>
    <row r="36" spans="1:8" x14ac:dyDescent="0.25">
      <c r="A36" s="34"/>
      <c r="B36" s="25" t="s">
        <v>241</v>
      </c>
      <c r="C36" s="26">
        <v>41</v>
      </c>
      <c r="D36" s="26">
        <v>44</v>
      </c>
      <c r="E36" s="26">
        <v>69</v>
      </c>
      <c r="F36" s="27"/>
      <c r="G36" s="28">
        <v>68.292682926829258</v>
      </c>
      <c r="H36" s="29">
        <v>56.818181818181813</v>
      </c>
    </row>
    <row r="37" spans="1:8" x14ac:dyDescent="0.25">
      <c r="A37" s="30" t="s">
        <v>14</v>
      </c>
      <c r="B37" s="31" t="s">
        <v>3</v>
      </c>
      <c r="C37" s="39">
        <v>138452.87206073076</v>
      </c>
      <c r="D37" s="39">
        <v>145772.45197885614</v>
      </c>
      <c r="E37" s="20">
        <v>149084.21030928782</v>
      </c>
      <c r="F37" s="22" t="s">
        <v>240</v>
      </c>
      <c r="G37" s="23">
        <v>7.6786693481474089</v>
      </c>
      <c r="H37" s="24">
        <v>2.2718684398009827</v>
      </c>
    </row>
    <row r="38" spans="1:8" ht="13.8" thickBot="1" x14ac:dyDescent="0.3">
      <c r="A38" s="40"/>
      <c r="B38" s="41" t="s">
        <v>241</v>
      </c>
      <c r="C38" s="42">
        <v>101551.84822304423</v>
      </c>
      <c r="D38" s="42">
        <v>106362.46903846152</v>
      </c>
      <c r="E38" s="42">
        <v>108968.48596153845</v>
      </c>
      <c r="F38" s="43"/>
      <c r="G38" s="44">
        <v>7.3033015826601542</v>
      </c>
      <c r="H38" s="45">
        <v>2.4501282704659388</v>
      </c>
    </row>
    <row r="39" spans="1:8" x14ac:dyDescent="0.25">
      <c r="A39" s="46"/>
      <c r="B39" s="47"/>
      <c r="C39" s="48"/>
      <c r="D39" s="48"/>
      <c r="E39" s="48"/>
      <c r="F39" s="48"/>
      <c r="G39" s="49"/>
      <c r="H39" s="49"/>
    </row>
    <row r="40" spans="1:8" x14ac:dyDescent="0.25">
      <c r="A40" s="46"/>
      <c r="B40" s="47"/>
      <c r="C40" s="48"/>
      <c r="D40" s="48"/>
      <c r="E40" s="48"/>
      <c r="F40" s="48"/>
      <c r="G40" s="49"/>
      <c r="H40" s="49"/>
    </row>
    <row r="41" spans="1:8" x14ac:dyDescent="0.25">
      <c r="A41" s="46"/>
      <c r="B41" s="47"/>
      <c r="C41" s="48"/>
      <c r="D41" s="48"/>
      <c r="E41" s="48"/>
      <c r="F41" s="48"/>
      <c r="G41" s="49"/>
      <c r="H41" s="49"/>
    </row>
    <row r="42" spans="1:8" x14ac:dyDescent="0.25">
      <c r="A42" s="46"/>
      <c r="B42" s="47"/>
      <c r="C42" s="48"/>
      <c r="D42" s="48"/>
      <c r="E42" s="48"/>
      <c r="F42" s="48"/>
      <c r="G42" s="49"/>
      <c r="H42" s="49"/>
    </row>
    <row r="43" spans="1:8" x14ac:dyDescent="0.25">
      <c r="A43" s="46"/>
      <c r="B43" s="47"/>
      <c r="C43" s="48"/>
      <c r="D43" s="48"/>
      <c r="E43" s="48"/>
      <c r="F43" s="48"/>
      <c r="G43" s="49"/>
      <c r="H43" s="49"/>
    </row>
    <row r="44" spans="1:8" x14ac:dyDescent="0.25">
      <c r="A44" s="46"/>
      <c r="B44" s="47"/>
      <c r="C44" s="48"/>
      <c r="D44" s="48"/>
      <c r="E44" s="48"/>
      <c r="F44" s="48"/>
      <c r="G44" s="49"/>
      <c r="H44" s="49"/>
    </row>
    <row r="45" spans="1:8" x14ac:dyDescent="0.25">
      <c r="A45" s="46"/>
      <c r="B45" s="47"/>
      <c r="C45" s="48"/>
      <c r="D45" s="48"/>
      <c r="E45" s="48"/>
      <c r="F45" s="48"/>
      <c r="G45" s="49"/>
      <c r="H45" s="49"/>
    </row>
    <row r="46" spans="1:8" x14ac:dyDescent="0.25">
      <c r="A46" s="46"/>
      <c r="B46" s="47"/>
      <c r="C46" s="48"/>
      <c r="D46" s="48"/>
      <c r="E46" s="48"/>
      <c r="F46" s="48"/>
      <c r="G46" s="49"/>
      <c r="H46" s="49"/>
    </row>
    <row r="47" spans="1:8" x14ac:dyDescent="0.25">
      <c r="A47" s="46"/>
      <c r="B47" s="47"/>
      <c r="C47" s="48"/>
      <c r="D47" s="48"/>
      <c r="E47" s="48"/>
      <c r="F47" s="48"/>
      <c r="G47" s="49"/>
      <c r="H47" s="49"/>
    </row>
    <row r="48" spans="1:8" x14ac:dyDescent="0.25">
      <c r="A48" s="46"/>
      <c r="B48" s="47"/>
      <c r="C48" s="48"/>
      <c r="D48" s="48"/>
      <c r="E48" s="48"/>
      <c r="F48" s="48"/>
      <c r="G48" s="49"/>
      <c r="H48" s="49"/>
    </row>
    <row r="49" spans="1:8" x14ac:dyDescent="0.25">
      <c r="A49" s="46"/>
      <c r="B49" s="47"/>
      <c r="C49" s="48"/>
      <c r="D49" s="48"/>
      <c r="E49" s="89"/>
      <c r="F49" s="48"/>
      <c r="G49" s="49"/>
      <c r="H49" s="49"/>
    </row>
    <row r="50" spans="1:8" x14ac:dyDescent="0.25">
      <c r="A50" s="46"/>
      <c r="B50" s="47"/>
      <c r="C50" s="48"/>
      <c r="D50" s="48"/>
      <c r="E50" s="48"/>
      <c r="F50" s="48"/>
      <c r="G50" s="49"/>
      <c r="H50" s="49"/>
    </row>
    <row r="51" spans="1:8" x14ac:dyDescent="0.25">
      <c r="A51" s="46"/>
      <c r="B51" s="47"/>
      <c r="C51" s="48"/>
      <c r="D51" s="48"/>
      <c r="E51" s="48"/>
      <c r="F51" s="48"/>
      <c r="G51" s="49"/>
      <c r="H51" s="49"/>
    </row>
    <row r="52" spans="1:8" x14ac:dyDescent="0.25">
      <c r="A52" s="46"/>
      <c r="B52" s="47"/>
      <c r="C52" s="48"/>
      <c r="D52" s="48"/>
      <c r="E52" s="48"/>
      <c r="F52" s="48"/>
      <c r="G52" s="49"/>
      <c r="H52" s="49"/>
    </row>
    <row r="53" spans="1:8" x14ac:dyDescent="0.25">
      <c r="A53" s="46"/>
      <c r="B53" s="47"/>
      <c r="C53" s="48"/>
      <c r="D53" s="48"/>
      <c r="E53" s="48"/>
      <c r="F53" s="48"/>
      <c r="G53" s="49"/>
      <c r="H53" s="49"/>
    </row>
    <row r="54" spans="1:8" x14ac:dyDescent="0.25">
      <c r="A54" s="46"/>
      <c r="B54" s="47"/>
      <c r="C54" s="48"/>
      <c r="D54" s="48"/>
      <c r="E54" s="48"/>
      <c r="F54" s="48"/>
      <c r="G54" s="49"/>
      <c r="H54" s="49"/>
    </row>
    <row r="55" spans="1:8" x14ac:dyDescent="0.25">
      <c r="A55" s="46"/>
      <c r="B55" s="47"/>
      <c r="C55" s="48"/>
      <c r="D55" s="48"/>
      <c r="E55" s="48"/>
      <c r="F55" s="48"/>
      <c r="G55" s="49"/>
      <c r="H55" s="49"/>
    </row>
    <row r="56" spans="1:8" x14ac:dyDescent="0.25">
      <c r="A56" s="46"/>
      <c r="B56" s="47"/>
      <c r="C56" s="48"/>
      <c r="D56" s="48"/>
      <c r="E56" s="48"/>
      <c r="F56" s="48"/>
      <c r="G56" s="49"/>
      <c r="H56" s="49"/>
    </row>
    <row r="57" spans="1:8" x14ac:dyDescent="0.25">
      <c r="A57" s="46"/>
      <c r="B57" s="47"/>
      <c r="C57" s="48"/>
      <c r="D57" s="48"/>
      <c r="E57" s="48"/>
      <c r="F57" s="48"/>
      <c r="G57" s="49"/>
      <c r="H57" s="49"/>
    </row>
    <row r="58" spans="1:8" x14ac:dyDescent="0.25">
      <c r="A58" s="46"/>
      <c r="B58" s="47"/>
      <c r="C58" s="48"/>
      <c r="D58" s="48"/>
      <c r="E58" s="48"/>
      <c r="F58" s="48"/>
      <c r="G58" s="49"/>
      <c r="H58" s="49"/>
    </row>
    <row r="59" spans="1:8" x14ac:dyDescent="0.25">
      <c r="A59" s="46"/>
      <c r="B59" s="47"/>
      <c r="C59" s="48"/>
      <c r="D59" s="48"/>
      <c r="E59" s="48"/>
      <c r="F59" s="48"/>
      <c r="G59" s="49"/>
      <c r="H59" s="49"/>
    </row>
    <row r="60" spans="1:8" x14ac:dyDescent="0.25">
      <c r="A60" s="50"/>
      <c r="B60" s="50"/>
      <c r="C60" s="50"/>
      <c r="D60" s="50"/>
      <c r="E60" s="50"/>
      <c r="F60" s="50"/>
      <c r="G60" s="50"/>
      <c r="H60" s="50"/>
    </row>
    <row r="61" spans="1:8" ht="12.75" customHeight="1" x14ac:dyDescent="0.25">
      <c r="A61" s="52" t="str">
        <f>+Innhold!$B$123</f>
        <v>Finans Norge / Skadeforsikringsstatistikk</v>
      </c>
      <c r="G61" s="51"/>
      <c r="H61" s="161">
        <v>9</v>
      </c>
    </row>
    <row r="62" spans="1:8" ht="12.75" customHeight="1" x14ac:dyDescent="0.25">
      <c r="A62" s="52" t="str">
        <f>+Innhold!$B$124</f>
        <v>Skadestatistikk for landbasert forsikring 3. kvartal 2024</v>
      </c>
      <c r="G62" s="51"/>
      <c r="H62" s="162"/>
    </row>
    <row r="63" spans="1:8" x14ac:dyDescent="0.25">
      <c r="H63" s="80"/>
    </row>
    <row r="64" spans="1:8" ht="13.2" customHeight="1" x14ac:dyDescent="0.25">
      <c r="A64" s="167"/>
      <c r="H64" s="51"/>
    </row>
    <row r="65" spans="1:8" ht="13.2" customHeight="1" x14ac:dyDescent="0.25">
      <c r="A65" s="167"/>
      <c r="H65" s="51"/>
    </row>
    <row r="67" spans="1:8" ht="12.75" customHeight="1" x14ac:dyDescent="0.25"/>
    <row r="68" spans="1:8" ht="12.75" customHeight="1" x14ac:dyDescent="0.25"/>
  </sheetData>
  <mergeCells count="4">
    <mergeCell ref="G5:H5"/>
    <mergeCell ref="A7:A8"/>
    <mergeCell ref="A64:A65"/>
    <mergeCell ref="H61:H62"/>
  </mergeCells>
  <phoneticPr fontId="0" type="noConversion"/>
  <hyperlinks>
    <hyperlink ref="A2" location="Innhold!A23" display="Tilbake til innholdsfortegnelsen" xr:uid="{00000000-0004-0000-04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rowBreaks count="1" manualBreakCount="1">
    <brk id="6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68"/>
  <sheetViews>
    <sheetView showGridLines="0" showRowColHeaders="0" zoomScale="80" zoomScaleNormal="80" workbookViewId="0">
      <selection activeCell="I54" sqref="I54"/>
    </sheetView>
  </sheetViews>
  <sheetFormatPr defaultColWidth="11.44140625" defaultRowHeight="13.2" x14ac:dyDescent="0.25"/>
  <cols>
    <col min="1" max="1" width="26.44140625" style="1" customWidth="1"/>
    <col min="2" max="2" width="8.21875" style="1" customWidth="1"/>
    <col min="3" max="4" width="10.44140625" style="1" customWidth="1"/>
    <col min="5" max="5" width="9.77734375" style="1" customWidth="1"/>
    <col min="6" max="6" width="1.5546875" style="1" customWidth="1"/>
    <col min="7" max="7" width="7.5546875" style="1" customWidth="1"/>
    <col min="8" max="8" width="8.77734375" style="1" customWidth="1"/>
    <col min="9" max="16384" width="11.44140625" style="1"/>
  </cols>
  <sheetData>
    <row r="1" spans="1:10" ht="5.25" customHeight="1" x14ac:dyDescent="0.25"/>
    <row r="2" spans="1:10" x14ac:dyDescent="0.25">
      <c r="A2" s="85" t="s">
        <v>0</v>
      </c>
      <c r="B2" s="2"/>
      <c r="C2" s="2"/>
      <c r="D2" s="2"/>
      <c r="E2" s="2"/>
      <c r="F2" s="2"/>
      <c r="G2" s="2"/>
    </row>
    <row r="3" spans="1:10" ht="6" customHeight="1" x14ac:dyDescent="0.25">
      <c r="A3" s="3"/>
      <c r="B3" s="2"/>
      <c r="C3" s="2"/>
      <c r="D3" s="2"/>
      <c r="E3" s="2"/>
      <c r="F3" s="2"/>
      <c r="G3" s="2"/>
    </row>
    <row r="4" spans="1:10" ht="16.2" thickBot="1" x14ac:dyDescent="0.35">
      <c r="A4" s="4" t="s">
        <v>15</v>
      </c>
      <c r="B4" s="5"/>
      <c r="C4" s="5"/>
      <c r="D4" s="5"/>
      <c r="E4" s="5"/>
      <c r="F4" s="5"/>
      <c r="G4" s="5"/>
      <c r="H4" s="6"/>
    </row>
    <row r="5" spans="1:10" x14ac:dyDescent="0.25">
      <c r="A5" s="7"/>
      <c r="B5" s="8"/>
      <c r="C5" s="168" t="s">
        <v>16</v>
      </c>
      <c r="D5" s="164"/>
      <c r="E5" s="164"/>
      <c r="F5" s="169"/>
      <c r="G5" s="168" t="s">
        <v>1</v>
      </c>
      <c r="H5" s="165"/>
    </row>
    <row r="6" spans="1:10" x14ac:dyDescent="0.25">
      <c r="A6" s="12"/>
      <c r="B6" s="13"/>
      <c r="C6" s="14" t="s">
        <v>235</v>
      </c>
      <c r="D6" s="15" t="s">
        <v>236</v>
      </c>
      <c r="E6" s="15" t="s">
        <v>237</v>
      </c>
      <c r="F6" s="16"/>
      <c r="G6" s="17" t="s">
        <v>238</v>
      </c>
      <c r="H6" s="18" t="s">
        <v>239</v>
      </c>
    </row>
    <row r="7" spans="1:10" ht="13.2" customHeight="1" x14ac:dyDescent="0.25">
      <c r="A7" s="166" t="s">
        <v>2</v>
      </c>
      <c r="B7" s="19" t="s">
        <v>3</v>
      </c>
      <c r="C7" s="73">
        <v>51692.195089920911</v>
      </c>
      <c r="D7" s="73">
        <v>62588.261698947113</v>
      </c>
      <c r="E7" s="74">
        <v>68254.697733543406</v>
      </c>
      <c r="F7" s="22" t="s">
        <v>240</v>
      </c>
      <c r="G7" s="23">
        <v>32.04062550412354</v>
      </c>
      <c r="H7" s="24">
        <v>9.0535124011785939</v>
      </c>
    </row>
    <row r="8" spans="1:10" ht="13.2" customHeight="1" x14ac:dyDescent="0.25">
      <c r="A8" s="207"/>
      <c r="B8" s="25" t="s">
        <v>241</v>
      </c>
      <c r="C8" s="75">
        <v>37632.342937285452</v>
      </c>
      <c r="D8" s="75">
        <v>45676.681401864851</v>
      </c>
      <c r="E8" s="75">
        <v>49771.277388957984</v>
      </c>
      <c r="F8" s="27"/>
      <c r="G8" s="28">
        <v>32.256653464022008</v>
      </c>
      <c r="H8" s="29">
        <v>8.9643027063825969</v>
      </c>
      <c r="J8" s="86"/>
    </row>
    <row r="9" spans="1:10" x14ac:dyDescent="0.25">
      <c r="A9" s="30" t="s">
        <v>4</v>
      </c>
      <c r="B9" s="31" t="s">
        <v>3</v>
      </c>
      <c r="C9" s="73">
        <v>13300.497767080758</v>
      </c>
      <c r="D9" s="73">
        <v>16051.968304278878</v>
      </c>
      <c r="E9" s="73">
        <v>18814.008256723988</v>
      </c>
      <c r="F9" s="22" t="s">
        <v>240</v>
      </c>
      <c r="G9" s="32">
        <v>41.453414648054576</v>
      </c>
      <c r="H9" s="33">
        <v>17.206861489433976</v>
      </c>
    </row>
    <row r="10" spans="1:10" x14ac:dyDescent="0.25">
      <c r="A10" s="34"/>
      <c r="B10" s="25" t="s">
        <v>241</v>
      </c>
      <c r="C10" s="75">
        <v>9727.6119919192242</v>
      </c>
      <c r="D10" s="75">
        <v>11378.090036961967</v>
      </c>
      <c r="E10" s="75">
        <v>13474.345873242288</v>
      </c>
      <c r="F10" s="27"/>
      <c r="G10" s="35">
        <v>38.516481582895125</v>
      </c>
      <c r="H10" s="29">
        <v>18.423617931222111</v>
      </c>
      <c r="J10" s="86"/>
    </row>
    <row r="11" spans="1:10" x14ac:dyDescent="0.25">
      <c r="A11" s="30" t="s">
        <v>5</v>
      </c>
      <c r="B11" s="31" t="s">
        <v>3</v>
      </c>
      <c r="C11" s="73">
        <v>5189.938996324554</v>
      </c>
      <c r="D11" s="73">
        <v>6253.1350339931741</v>
      </c>
      <c r="E11" s="73">
        <v>7377.4097658968485</v>
      </c>
      <c r="F11" s="22" t="s">
        <v>240</v>
      </c>
      <c r="G11" s="37">
        <v>42.148294442794651</v>
      </c>
      <c r="H11" s="33">
        <v>17.979377157088621</v>
      </c>
    </row>
    <row r="12" spans="1:10" x14ac:dyDescent="0.25">
      <c r="A12" s="34"/>
      <c r="B12" s="25" t="s">
        <v>241</v>
      </c>
      <c r="C12" s="75">
        <v>3687.4835822994355</v>
      </c>
      <c r="D12" s="75">
        <v>4158.0544358276511</v>
      </c>
      <c r="E12" s="75">
        <v>5012.7706630365719</v>
      </c>
      <c r="F12" s="27"/>
      <c r="G12" s="28">
        <v>35.940148644966058</v>
      </c>
      <c r="H12" s="29">
        <v>20.555676708902723</v>
      </c>
    </row>
    <row r="13" spans="1:10" x14ac:dyDescent="0.25">
      <c r="A13" s="30" t="s">
        <v>6</v>
      </c>
      <c r="B13" s="31" t="s">
        <v>3</v>
      </c>
      <c r="C13" s="73">
        <v>9776.7076031225206</v>
      </c>
      <c r="D13" s="73">
        <v>12671.146060842104</v>
      </c>
      <c r="E13" s="73">
        <v>13437.626529126161</v>
      </c>
      <c r="F13" s="22" t="s">
        <v>240</v>
      </c>
      <c r="G13" s="23">
        <v>37.445314666405721</v>
      </c>
      <c r="H13" s="24">
        <v>6.0490224373052257</v>
      </c>
    </row>
    <row r="14" spans="1:10" x14ac:dyDescent="0.25">
      <c r="A14" s="34"/>
      <c r="B14" s="25" t="s">
        <v>241</v>
      </c>
      <c r="C14" s="75">
        <v>6974.8124618342945</v>
      </c>
      <c r="D14" s="75">
        <v>9353.8352813363163</v>
      </c>
      <c r="E14" s="75">
        <v>9806.0756895503873</v>
      </c>
      <c r="F14" s="27"/>
      <c r="G14" s="23">
        <v>40.592678917298144</v>
      </c>
      <c r="H14" s="24">
        <v>4.8348126154885875</v>
      </c>
    </row>
    <row r="15" spans="1:10" x14ac:dyDescent="0.25">
      <c r="A15" s="30" t="s">
        <v>168</v>
      </c>
      <c r="B15" s="31" t="s">
        <v>3</v>
      </c>
      <c r="C15" s="73">
        <v>7230.9088147832827</v>
      </c>
      <c r="D15" s="73">
        <v>9747.4554725764829</v>
      </c>
      <c r="E15" s="73">
        <v>8511.6913212021227</v>
      </c>
      <c r="F15" s="22" t="s">
        <v>240</v>
      </c>
      <c r="G15" s="37">
        <v>17.712607629629275</v>
      </c>
      <c r="H15" s="33">
        <v>-12.677812736370669</v>
      </c>
    </row>
    <row r="16" spans="1:10" x14ac:dyDescent="0.25">
      <c r="A16" s="34"/>
      <c r="B16" s="25" t="s">
        <v>241</v>
      </c>
      <c r="C16" s="75">
        <v>5121.5470200401969</v>
      </c>
      <c r="D16" s="75">
        <v>7628.0077601637104</v>
      </c>
      <c r="E16" s="75">
        <v>6435.9612562359544</v>
      </c>
      <c r="F16" s="27"/>
      <c r="G16" s="28">
        <v>25.664398492341505</v>
      </c>
      <c r="H16" s="29">
        <v>-15.627232449251892</v>
      </c>
    </row>
    <row r="17" spans="1:8" x14ac:dyDescent="0.25">
      <c r="A17" s="30" t="s">
        <v>7</v>
      </c>
      <c r="B17" s="31" t="s">
        <v>3</v>
      </c>
      <c r="C17" s="73">
        <v>1885.3077142325617</v>
      </c>
      <c r="D17" s="73">
        <v>2115.9525174385899</v>
      </c>
      <c r="E17" s="73">
        <v>2210.8399563717062</v>
      </c>
      <c r="F17" s="22" t="s">
        <v>240</v>
      </c>
      <c r="G17" s="23">
        <v>17.26679627318326</v>
      </c>
      <c r="H17" s="24">
        <v>4.4843841320210629</v>
      </c>
    </row>
    <row r="18" spans="1:8" x14ac:dyDescent="0.25">
      <c r="A18" s="30"/>
      <c r="B18" s="25" t="s">
        <v>241</v>
      </c>
      <c r="C18" s="75">
        <v>1440.0241776834371</v>
      </c>
      <c r="D18" s="75">
        <v>1478.7101325145907</v>
      </c>
      <c r="E18" s="75">
        <v>1590.1094541627945</v>
      </c>
      <c r="F18" s="27"/>
      <c r="G18" s="23">
        <v>10.42241365147072</v>
      </c>
      <c r="H18" s="24">
        <v>7.5335469202991021</v>
      </c>
    </row>
    <row r="19" spans="1:8" x14ac:dyDescent="0.25">
      <c r="A19" s="38" t="s">
        <v>8</v>
      </c>
      <c r="B19" s="31" t="s">
        <v>3</v>
      </c>
      <c r="C19" s="73">
        <v>2938.864223517015</v>
      </c>
      <c r="D19" s="73">
        <v>2755.0446756614247</v>
      </c>
      <c r="E19" s="73">
        <v>3171.8184239145407</v>
      </c>
      <c r="F19" s="22" t="s">
        <v>240</v>
      </c>
      <c r="G19" s="37">
        <v>7.9266744796649107</v>
      </c>
      <c r="H19" s="33">
        <v>15.127658434542738</v>
      </c>
    </row>
    <row r="20" spans="1:8" x14ac:dyDescent="0.25">
      <c r="A20" s="34"/>
      <c r="B20" s="25" t="s">
        <v>241</v>
      </c>
      <c r="C20" s="75">
        <v>2245.7735524287955</v>
      </c>
      <c r="D20" s="75">
        <v>2110.8525082524379</v>
      </c>
      <c r="E20" s="75">
        <v>2428.0425449074028</v>
      </c>
      <c r="F20" s="27"/>
      <c r="G20" s="28">
        <v>8.1160895443569672</v>
      </c>
      <c r="H20" s="29">
        <v>15.026631913641594</v>
      </c>
    </row>
    <row r="21" spans="1:8" x14ac:dyDescent="0.25">
      <c r="A21" s="38" t="s">
        <v>9</v>
      </c>
      <c r="B21" s="31" t="s">
        <v>3</v>
      </c>
      <c r="C21" s="73">
        <v>724.48727871329743</v>
      </c>
      <c r="D21" s="73">
        <v>829.62148444354034</v>
      </c>
      <c r="E21" s="73">
        <v>882.46125099199003</v>
      </c>
      <c r="F21" s="22" t="s">
        <v>240</v>
      </c>
      <c r="G21" s="37">
        <v>21.804933905707387</v>
      </c>
      <c r="H21" s="33">
        <v>6.3691415349364178</v>
      </c>
    </row>
    <row r="22" spans="1:8" x14ac:dyDescent="0.25">
      <c r="A22" s="34"/>
      <c r="B22" s="25" t="s">
        <v>241</v>
      </c>
      <c r="C22" s="75">
        <v>523.63218490281838</v>
      </c>
      <c r="D22" s="75">
        <v>609.6180550771702</v>
      </c>
      <c r="E22" s="75">
        <v>644.86107965424117</v>
      </c>
      <c r="F22" s="27"/>
      <c r="G22" s="28">
        <v>23.151536182582404</v>
      </c>
      <c r="H22" s="29">
        <v>5.7811648266568483</v>
      </c>
    </row>
    <row r="23" spans="1:8" x14ac:dyDescent="0.25">
      <c r="A23" s="38" t="s">
        <v>190</v>
      </c>
      <c r="B23" s="31" t="s">
        <v>3</v>
      </c>
      <c r="C23" s="73">
        <v>2152.7393297259473</v>
      </c>
      <c r="D23" s="73">
        <v>2020.3770600314735</v>
      </c>
      <c r="E23" s="73">
        <v>2231.3575281569529</v>
      </c>
      <c r="F23" s="22" t="s">
        <v>240</v>
      </c>
      <c r="G23" s="23">
        <v>3.6520073445684744</v>
      </c>
      <c r="H23" s="24">
        <v>10.442628373645888</v>
      </c>
    </row>
    <row r="24" spans="1:8" x14ac:dyDescent="0.25">
      <c r="A24" s="34"/>
      <c r="B24" s="25" t="s">
        <v>241</v>
      </c>
      <c r="C24" s="75">
        <v>1576.6554695881946</v>
      </c>
      <c r="D24" s="75">
        <v>1417.3994773149946</v>
      </c>
      <c r="E24" s="75">
        <v>1599.8622131655661</v>
      </c>
      <c r="F24" s="27"/>
      <c r="G24" s="23">
        <v>1.4718969378536997</v>
      </c>
      <c r="H24" s="24">
        <v>12.873063576699906</v>
      </c>
    </row>
    <row r="25" spans="1:8" x14ac:dyDescent="0.25">
      <c r="A25" s="38" t="s">
        <v>191</v>
      </c>
      <c r="B25" s="31" t="s">
        <v>3</v>
      </c>
      <c r="C25" s="73">
        <v>653.27095088339615</v>
      </c>
      <c r="D25" s="73">
        <v>857.30103578892442</v>
      </c>
      <c r="E25" s="73">
        <v>1042.298561922704</v>
      </c>
      <c r="F25" s="22" t="s">
        <v>240</v>
      </c>
      <c r="G25" s="37">
        <v>59.55072860858715</v>
      </c>
      <c r="H25" s="33">
        <v>21.579062477573842</v>
      </c>
    </row>
    <row r="26" spans="1:8" x14ac:dyDescent="0.25">
      <c r="A26" s="34"/>
      <c r="B26" s="25" t="s">
        <v>241</v>
      </c>
      <c r="C26" s="75">
        <v>488.87138603305448</v>
      </c>
      <c r="D26" s="75">
        <v>622.64126060248623</v>
      </c>
      <c r="E26" s="75">
        <v>765.06664634787739</v>
      </c>
      <c r="F26" s="27"/>
      <c r="G26" s="23">
        <v>56.496507712592575</v>
      </c>
      <c r="H26" s="24">
        <v>22.874389276350911</v>
      </c>
    </row>
    <row r="27" spans="1:8" x14ac:dyDescent="0.25">
      <c r="A27" s="38" t="s">
        <v>192</v>
      </c>
      <c r="B27" s="31" t="s">
        <v>3</v>
      </c>
      <c r="C27" s="73">
        <v>2006.380833258675</v>
      </c>
      <c r="D27" s="73">
        <v>2442.0174959711089</v>
      </c>
      <c r="E27" s="73">
        <v>2655.8746404628282</v>
      </c>
      <c r="F27" s="22" t="s">
        <v>240</v>
      </c>
      <c r="G27" s="37">
        <v>32.371412068828135</v>
      </c>
      <c r="H27" s="33">
        <v>8.7573960810905476</v>
      </c>
    </row>
    <row r="28" spans="1:8" x14ac:dyDescent="0.25">
      <c r="A28" s="34"/>
      <c r="B28" s="25" t="s">
        <v>241</v>
      </c>
      <c r="C28" s="75">
        <v>1437.1313267940175</v>
      </c>
      <c r="D28" s="75">
        <v>1780.263977999432</v>
      </c>
      <c r="E28" s="75">
        <v>1954.3979761009114</v>
      </c>
      <c r="F28" s="27"/>
      <c r="G28" s="23">
        <v>35.992997971926712</v>
      </c>
      <c r="H28" s="24">
        <v>9.7813582846945053</v>
      </c>
    </row>
    <row r="29" spans="1:8" x14ac:dyDescent="0.25">
      <c r="A29" s="30" t="s">
        <v>10</v>
      </c>
      <c r="B29" s="31" t="s">
        <v>3</v>
      </c>
      <c r="C29" s="73">
        <v>2098.2771570466793</v>
      </c>
      <c r="D29" s="73">
        <v>2633.9929534151393</v>
      </c>
      <c r="E29" s="73">
        <v>3192.0807601407637</v>
      </c>
      <c r="F29" s="22" t="s">
        <v>240</v>
      </c>
      <c r="G29" s="37">
        <v>52.128652281265403</v>
      </c>
      <c r="H29" s="33">
        <v>21.187900521982343</v>
      </c>
    </row>
    <row r="30" spans="1:8" x14ac:dyDescent="0.25">
      <c r="A30" s="30"/>
      <c r="B30" s="25" t="s">
        <v>241</v>
      </c>
      <c r="C30" s="75">
        <v>1574.598820771542</v>
      </c>
      <c r="D30" s="75">
        <v>1986.2235356129609</v>
      </c>
      <c r="E30" s="75">
        <v>2403.1678266283875</v>
      </c>
      <c r="F30" s="27"/>
      <c r="G30" s="28">
        <v>52.620959378773875</v>
      </c>
      <c r="H30" s="29">
        <v>20.991811019234305</v>
      </c>
    </row>
    <row r="31" spans="1:8" x14ac:dyDescent="0.25">
      <c r="A31" s="38" t="s">
        <v>11</v>
      </c>
      <c r="B31" s="31" t="s">
        <v>3</v>
      </c>
      <c r="C31" s="73">
        <v>599.9461025980487</v>
      </c>
      <c r="D31" s="73">
        <v>664.69741094885126</v>
      </c>
      <c r="E31" s="73">
        <v>840.90355171972158</v>
      </c>
      <c r="F31" s="22" t="s">
        <v>240</v>
      </c>
      <c r="G31" s="23">
        <v>40.163182672279021</v>
      </c>
      <c r="H31" s="24">
        <v>26.509226283781857</v>
      </c>
    </row>
    <row r="32" spans="1:8" x14ac:dyDescent="0.25">
      <c r="A32" s="34"/>
      <c r="B32" s="25" t="s">
        <v>241</v>
      </c>
      <c r="C32" s="75">
        <v>488.1508327755011</v>
      </c>
      <c r="D32" s="75">
        <v>533.98056328103212</v>
      </c>
      <c r="E32" s="75">
        <v>678.40116570205441</v>
      </c>
      <c r="F32" s="27"/>
      <c r="G32" s="23">
        <v>38.97367783740907</v>
      </c>
      <c r="H32" s="24">
        <v>27.046041064422454</v>
      </c>
    </row>
    <row r="33" spans="1:8" x14ac:dyDescent="0.25">
      <c r="A33" s="30" t="s">
        <v>12</v>
      </c>
      <c r="B33" s="31" t="s">
        <v>3</v>
      </c>
      <c r="C33" s="73">
        <v>1558.6503994062932</v>
      </c>
      <c r="D33" s="73">
        <v>1730.9479593790488</v>
      </c>
      <c r="E33" s="73">
        <v>2017.9692255004948</v>
      </c>
      <c r="F33" s="22" t="s">
        <v>240</v>
      </c>
      <c r="G33" s="37">
        <v>29.469008975275102</v>
      </c>
      <c r="H33" s="33">
        <v>16.581738611275782</v>
      </c>
    </row>
    <row r="34" spans="1:8" x14ac:dyDescent="0.25">
      <c r="A34" s="30"/>
      <c r="B34" s="25" t="s">
        <v>241</v>
      </c>
      <c r="C34" s="75">
        <v>1173.5719103874221</v>
      </c>
      <c r="D34" s="75">
        <v>1232.2095968196388</v>
      </c>
      <c r="E34" s="75">
        <v>1463.1349603858639</v>
      </c>
      <c r="F34" s="27"/>
      <c r="G34" s="28">
        <v>24.673652073254758</v>
      </c>
      <c r="H34" s="29">
        <v>18.740753534321499</v>
      </c>
    </row>
    <row r="35" spans="1:8" x14ac:dyDescent="0.25">
      <c r="A35" s="38" t="s">
        <v>13</v>
      </c>
      <c r="B35" s="31" t="s">
        <v>3</v>
      </c>
      <c r="C35" s="73">
        <v>141.56149134271325</v>
      </c>
      <c r="D35" s="73">
        <v>206.96931966016973</v>
      </c>
      <c r="E35" s="73">
        <v>307.6133449450578</v>
      </c>
      <c r="F35" s="22" t="s">
        <v>240</v>
      </c>
      <c r="G35" s="23">
        <v>117.3001584169111</v>
      </c>
      <c r="H35" s="24">
        <v>48.627509357492727</v>
      </c>
    </row>
    <row r="36" spans="1:8" x14ac:dyDescent="0.25">
      <c r="A36" s="34"/>
      <c r="B36" s="25" t="s">
        <v>241</v>
      </c>
      <c r="C36" s="75">
        <v>113.03108335052377</v>
      </c>
      <c r="D36" s="75">
        <v>149.21684913693286</v>
      </c>
      <c r="E36" s="75">
        <v>229.19238600895582</v>
      </c>
      <c r="F36" s="27"/>
      <c r="G36" s="28">
        <v>102.76934380802234</v>
      </c>
      <c r="H36" s="29">
        <v>53.596854064805541</v>
      </c>
    </row>
    <row r="37" spans="1:8" x14ac:dyDescent="0.25">
      <c r="A37" s="30" t="s">
        <v>14</v>
      </c>
      <c r="B37" s="31" t="s">
        <v>3</v>
      </c>
      <c r="C37" s="78">
        <v>1434.6564278851531</v>
      </c>
      <c r="D37" s="78">
        <v>1607.6349145182285</v>
      </c>
      <c r="E37" s="76">
        <v>1694.0240994808892</v>
      </c>
      <c r="F37" s="22" t="s">
        <v>240</v>
      </c>
      <c r="G37" s="23">
        <v>18.078730667109852</v>
      </c>
      <c r="H37" s="24">
        <v>5.3736818093770751</v>
      </c>
    </row>
    <row r="38" spans="1:8" ht="13.8" thickBot="1" x14ac:dyDescent="0.3">
      <c r="A38" s="40"/>
      <c r="B38" s="41" t="s">
        <v>241</v>
      </c>
      <c r="C38" s="79">
        <v>1059.4471364769929</v>
      </c>
      <c r="D38" s="79">
        <v>1237.5779309635268</v>
      </c>
      <c r="E38" s="79">
        <v>1285.8876538287291</v>
      </c>
      <c r="F38" s="43"/>
      <c r="G38" s="44">
        <v>21.373460699957604</v>
      </c>
      <c r="H38" s="45">
        <v>3.9035701636656057</v>
      </c>
    </row>
    <row r="39" spans="1:8" x14ac:dyDescent="0.25">
      <c r="A39" s="46"/>
      <c r="B39" s="47"/>
      <c r="C39" s="48"/>
      <c r="D39" s="48"/>
      <c r="E39" s="48"/>
      <c r="F39" s="48"/>
      <c r="G39" s="49"/>
      <c r="H39" s="49"/>
    </row>
    <row r="40" spans="1:8" x14ac:dyDescent="0.25">
      <c r="A40" s="46"/>
      <c r="B40" s="47"/>
      <c r="C40" s="48"/>
      <c r="D40" s="48"/>
      <c r="E40" s="48"/>
      <c r="F40" s="48"/>
      <c r="G40" s="49"/>
      <c r="H40" s="49"/>
    </row>
    <row r="41" spans="1:8" x14ac:dyDescent="0.25">
      <c r="A41" s="46"/>
      <c r="B41" s="47"/>
      <c r="C41" s="48"/>
      <c r="D41" s="48"/>
      <c r="E41" s="48"/>
      <c r="F41" s="48"/>
      <c r="G41" s="49"/>
      <c r="H41" s="49"/>
    </row>
    <row r="42" spans="1:8" x14ac:dyDescent="0.25">
      <c r="A42" s="46"/>
      <c r="B42" s="47"/>
      <c r="C42" s="48"/>
      <c r="D42" s="48"/>
      <c r="E42" s="48"/>
      <c r="F42" s="48"/>
      <c r="G42" s="49"/>
      <c r="H42" s="49"/>
    </row>
    <row r="43" spans="1:8" x14ac:dyDescent="0.25">
      <c r="A43" s="46"/>
      <c r="B43" s="47"/>
      <c r="C43" s="48"/>
      <c r="D43" s="48"/>
      <c r="E43" s="48"/>
      <c r="F43" s="48"/>
      <c r="G43" s="49"/>
      <c r="H43" s="49"/>
    </row>
    <row r="44" spans="1:8" x14ac:dyDescent="0.25">
      <c r="A44" s="46"/>
      <c r="B44" s="47"/>
      <c r="C44" s="48"/>
      <c r="D44" s="48"/>
      <c r="E44" s="48"/>
      <c r="F44" s="48"/>
      <c r="G44" s="49"/>
      <c r="H44" s="49"/>
    </row>
    <row r="45" spans="1:8" x14ac:dyDescent="0.25">
      <c r="A45" s="46"/>
      <c r="B45" s="47"/>
      <c r="C45" s="48"/>
      <c r="D45" s="48"/>
      <c r="E45" s="48"/>
      <c r="F45" s="48"/>
      <c r="G45" s="49"/>
      <c r="H45" s="49"/>
    </row>
    <row r="46" spans="1:8" x14ac:dyDescent="0.25">
      <c r="A46" s="46"/>
      <c r="B46" s="47"/>
      <c r="C46" s="48"/>
      <c r="D46" s="48"/>
      <c r="E46" s="48"/>
      <c r="F46" s="48"/>
      <c r="G46" s="49"/>
      <c r="H46" s="49"/>
    </row>
    <row r="47" spans="1:8" x14ac:dyDescent="0.25">
      <c r="A47" s="46"/>
      <c r="B47" s="47"/>
      <c r="C47" s="48"/>
      <c r="D47" s="48"/>
      <c r="E47" s="48"/>
      <c r="F47" s="48"/>
      <c r="G47" s="49"/>
      <c r="H47" s="49"/>
    </row>
    <row r="48" spans="1:8" x14ac:dyDescent="0.25">
      <c r="A48" s="46"/>
      <c r="B48" s="47"/>
      <c r="C48" s="48"/>
      <c r="D48" s="48"/>
      <c r="E48" s="48"/>
      <c r="F48" s="48"/>
      <c r="G48" s="49"/>
      <c r="H48" s="49"/>
    </row>
    <row r="49" spans="1:8" x14ac:dyDescent="0.25">
      <c r="A49" s="46"/>
      <c r="B49" s="47"/>
      <c r="C49" s="48"/>
      <c r="D49" s="48"/>
      <c r="E49" s="89"/>
      <c r="F49" s="48"/>
      <c r="G49" s="49"/>
      <c r="H49" s="49"/>
    </row>
    <row r="50" spans="1:8" x14ac:dyDescent="0.25">
      <c r="A50" s="46"/>
      <c r="B50" s="47"/>
      <c r="C50" s="48"/>
      <c r="D50" s="48"/>
      <c r="E50" s="48"/>
      <c r="F50" s="48"/>
      <c r="G50" s="49"/>
      <c r="H50" s="49"/>
    </row>
    <row r="51" spans="1:8" x14ac:dyDescent="0.25">
      <c r="A51" s="46"/>
      <c r="B51" s="47"/>
      <c r="C51" s="48"/>
      <c r="D51" s="48"/>
      <c r="E51" s="48"/>
      <c r="F51" s="48"/>
      <c r="G51" s="49"/>
      <c r="H51" s="49"/>
    </row>
    <row r="52" spans="1:8" x14ac:dyDescent="0.25">
      <c r="A52" s="46"/>
      <c r="B52" s="47"/>
      <c r="C52" s="48"/>
      <c r="D52" s="48"/>
      <c r="E52" s="48"/>
      <c r="F52" s="48"/>
      <c r="G52" s="49"/>
      <c r="H52" s="49"/>
    </row>
    <row r="53" spans="1:8" x14ac:dyDescent="0.25">
      <c r="A53" s="46"/>
      <c r="B53" s="47"/>
      <c r="C53" s="48"/>
      <c r="D53" s="48"/>
      <c r="E53" s="48"/>
      <c r="F53" s="48"/>
      <c r="G53" s="49"/>
      <c r="H53" s="49"/>
    </row>
    <row r="54" spans="1:8" x14ac:dyDescent="0.25">
      <c r="A54" s="46"/>
      <c r="B54" s="47"/>
      <c r="C54" s="48"/>
      <c r="D54" s="48"/>
      <c r="E54" s="48"/>
      <c r="F54" s="48"/>
      <c r="G54" s="49"/>
      <c r="H54" s="49"/>
    </row>
    <row r="55" spans="1:8" x14ac:dyDescent="0.25">
      <c r="A55" s="46"/>
      <c r="B55" s="47"/>
      <c r="C55" s="48"/>
      <c r="D55" s="48"/>
      <c r="E55" s="48"/>
      <c r="F55" s="48"/>
      <c r="G55" s="49"/>
      <c r="H55" s="49"/>
    </row>
    <row r="56" spans="1:8" x14ac:dyDescent="0.25">
      <c r="A56" s="46"/>
      <c r="B56" s="47"/>
      <c r="C56" s="48"/>
      <c r="D56" s="48"/>
      <c r="E56" s="48"/>
      <c r="F56" s="48"/>
      <c r="G56" s="49"/>
      <c r="H56" s="49"/>
    </row>
    <row r="57" spans="1:8" x14ac:dyDescent="0.25">
      <c r="A57" s="46"/>
      <c r="B57" s="47"/>
      <c r="C57" s="48"/>
      <c r="D57" s="48"/>
      <c r="E57" s="48"/>
      <c r="F57" s="48"/>
      <c r="G57" s="49"/>
      <c r="H57" s="49"/>
    </row>
    <row r="58" spans="1:8" x14ac:dyDescent="0.25">
      <c r="A58" s="46"/>
      <c r="B58" s="47"/>
      <c r="C58" s="48"/>
      <c r="D58" s="48"/>
      <c r="E58" s="48"/>
      <c r="F58" s="48"/>
      <c r="G58" s="49"/>
      <c r="H58" s="49"/>
    </row>
    <row r="59" spans="1:8" x14ac:dyDescent="0.25">
      <c r="A59" s="46"/>
      <c r="B59" s="47"/>
      <c r="C59" s="48"/>
      <c r="D59" s="48"/>
      <c r="E59" s="48"/>
      <c r="F59" s="48"/>
      <c r="G59" s="49"/>
      <c r="H59" s="49"/>
    </row>
    <row r="60" spans="1:8" x14ac:dyDescent="0.25">
      <c r="A60" s="50"/>
      <c r="B60" s="50"/>
      <c r="C60" s="50"/>
      <c r="D60" s="50"/>
      <c r="E60" s="50"/>
      <c r="F60" s="50"/>
      <c r="G60" s="50"/>
      <c r="H60" s="50"/>
    </row>
    <row r="61" spans="1:8" ht="12.75" customHeight="1" x14ac:dyDescent="0.25">
      <c r="A61" s="52" t="str">
        <f>+Innhold!$B$123</f>
        <v>Finans Norge / Skadeforsikringsstatistikk</v>
      </c>
      <c r="H61" s="161">
        <v>10</v>
      </c>
    </row>
    <row r="62" spans="1:8" ht="12.75" customHeight="1" x14ac:dyDescent="0.25">
      <c r="A62" s="52" t="str">
        <f>+Innhold!$B$124</f>
        <v>Skadestatistikk for landbasert forsikring 3. kvartal 2024</v>
      </c>
      <c r="H62" s="162"/>
    </row>
    <row r="67" ht="12.75" customHeight="1" x14ac:dyDescent="0.25"/>
    <row r="68" ht="12.75" customHeight="1" x14ac:dyDescent="0.25"/>
  </sheetData>
  <mergeCells count="4">
    <mergeCell ref="G5:H5"/>
    <mergeCell ref="A7:A8"/>
    <mergeCell ref="C5:F5"/>
    <mergeCell ref="H61:H62"/>
  </mergeCells>
  <phoneticPr fontId="0" type="noConversion"/>
  <hyperlinks>
    <hyperlink ref="A2" location="Innhold!A24" display="Tilbake til innholdsfortegnelsen" xr:uid="{00000000-0004-0000-05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68"/>
  <sheetViews>
    <sheetView showGridLines="0" showRowColHeaders="0" zoomScale="80" zoomScaleNormal="80" workbookViewId="0">
      <selection activeCell="J13" sqref="J13"/>
    </sheetView>
  </sheetViews>
  <sheetFormatPr defaultColWidth="11.44140625" defaultRowHeight="13.2" x14ac:dyDescent="0.25"/>
  <cols>
    <col min="1" max="1" width="26.44140625" style="1" customWidth="1"/>
    <col min="2" max="2" width="8.21875" style="1" customWidth="1"/>
    <col min="3" max="4" width="10.44140625" style="1" customWidth="1"/>
    <col min="5" max="5" width="9.77734375" style="1" customWidth="1"/>
    <col min="6" max="6" width="1.5546875" style="1" customWidth="1"/>
    <col min="7" max="7" width="7.5546875" style="1" customWidth="1"/>
    <col min="8" max="8" width="8.77734375" style="1" customWidth="1"/>
    <col min="9" max="16384" width="11.44140625" style="1"/>
  </cols>
  <sheetData>
    <row r="1" spans="1:8" ht="5.25" customHeight="1" x14ac:dyDescent="0.25"/>
    <row r="2" spans="1:8" x14ac:dyDescent="0.25">
      <c r="A2" s="85" t="s">
        <v>0</v>
      </c>
      <c r="B2" s="2"/>
      <c r="C2" s="2"/>
      <c r="D2" s="2"/>
      <c r="E2" s="2"/>
      <c r="F2" s="2"/>
      <c r="G2" s="2"/>
    </row>
    <row r="3" spans="1:8" ht="6" customHeight="1" x14ac:dyDescent="0.25">
      <c r="A3" s="3"/>
      <c r="B3" s="2"/>
      <c r="C3" s="2"/>
      <c r="D3" s="2"/>
      <c r="E3" s="2"/>
      <c r="F3" s="2"/>
      <c r="G3" s="2"/>
    </row>
    <row r="4" spans="1:8" ht="16.2" thickBot="1" x14ac:dyDescent="0.35">
      <c r="A4" s="4" t="s">
        <v>145</v>
      </c>
      <c r="B4" s="5"/>
      <c r="C4" s="5"/>
      <c r="D4" s="5"/>
      <c r="E4" s="5"/>
      <c r="F4" s="5"/>
      <c r="G4" s="5"/>
      <c r="H4" s="6"/>
    </row>
    <row r="5" spans="1:8" x14ac:dyDescent="0.25">
      <c r="A5" s="7"/>
      <c r="B5" s="8"/>
      <c r="C5" s="9"/>
      <c r="D5" s="8"/>
      <c r="E5" s="10"/>
      <c r="F5" s="11"/>
      <c r="G5" s="168" t="s">
        <v>1</v>
      </c>
      <c r="H5" s="165"/>
    </row>
    <row r="6" spans="1:8" x14ac:dyDescent="0.25">
      <c r="A6" s="12"/>
      <c r="B6" s="13"/>
      <c r="C6" s="14" t="s">
        <v>235</v>
      </c>
      <c r="D6" s="15" t="s">
        <v>236</v>
      </c>
      <c r="E6" s="15" t="s">
        <v>237</v>
      </c>
      <c r="F6" s="16"/>
      <c r="G6" s="17" t="s">
        <v>238</v>
      </c>
      <c r="H6" s="18" t="s">
        <v>239</v>
      </c>
    </row>
    <row r="7" spans="1:8" ht="13.2" customHeight="1" x14ac:dyDescent="0.25">
      <c r="A7" s="166" t="s">
        <v>26</v>
      </c>
      <c r="B7" s="19" t="s">
        <v>3</v>
      </c>
      <c r="C7" s="20">
        <v>1007651.1441704036</v>
      </c>
      <c r="D7" s="20">
        <v>1117181.9396860986</v>
      </c>
      <c r="E7" s="21">
        <v>1225331.8287609075</v>
      </c>
      <c r="F7" s="22" t="s">
        <v>240</v>
      </c>
      <c r="G7" s="23">
        <v>21.602782455997698</v>
      </c>
      <c r="H7" s="24">
        <v>9.6805976925474084</v>
      </c>
    </row>
    <row r="8" spans="1:8" ht="13.2" customHeight="1" x14ac:dyDescent="0.25">
      <c r="A8" s="207"/>
      <c r="B8" s="25" t="s">
        <v>241</v>
      </c>
      <c r="C8" s="26">
        <v>737283.05426008964</v>
      </c>
      <c r="D8" s="26">
        <v>843598.65067264577</v>
      </c>
      <c r="E8" s="26">
        <v>915492.82242152467</v>
      </c>
      <c r="F8" s="27"/>
      <c r="G8" s="28">
        <v>24.171146635165769</v>
      </c>
      <c r="H8" s="29">
        <v>8.5223194337204973</v>
      </c>
    </row>
    <row r="9" spans="1:8" x14ac:dyDescent="0.25">
      <c r="A9" s="30" t="s">
        <v>28</v>
      </c>
      <c r="B9" s="31" t="s">
        <v>3</v>
      </c>
      <c r="C9" s="20">
        <v>923689.0853363229</v>
      </c>
      <c r="D9" s="20">
        <v>1023009.881748879</v>
      </c>
      <c r="E9" s="21">
        <v>1122108.9760799885</v>
      </c>
      <c r="F9" s="22" t="s">
        <v>240</v>
      </c>
      <c r="G9" s="32">
        <v>21.481242324241535</v>
      </c>
      <c r="H9" s="33">
        <v>9.6870124227632459</v>
      </c>
    </row>
    <row r="10" spans="1:8" x14ac:dyDescent="0.25">
      <c r="A10" s="34"/>
      <c r="B10" s="25" t="s">
        <v>241</v>
      </c>
      <c r="C10" s="26">
        <v>671920.14340807172</v>
      </c>
      <c r="D10" s="26">
        <v>776012.18053811661</v>
      </c>
      <c r="E10" s="26">
        <v>839214.57793721976</v>
      </c>
      <c r="F10" s="27"/>
      <c r="G10" s="35">
        <v>24.897963868237014</v>
      </c>
      <c r="H10" s="29">
        <v>8.1445109992057212</v>
      </c>
    </row>
    <row r="11" spans="1:8" x14ac:dyDescent="0.25">
      <c r="A11" s="30" t="s">
        <v>29</v>
      </c>
      <c r="B11" s="31" t="s">
        <v>3</v>
      </c>
      <c r="C11" s="20">
        <v>38324.029417040358</v>
      </c>
      <c r="D11" s="20">
        <v>43194.528968609869</v>
      </c>
      <c r="E11" s="21">
        <v>48494.34981150688</v>
      </c>
      <c r="F11" s="22" t="s">
        <v>240</v>
      </c>
      <c r="G11" s="37">
        <v>26.537711585056869</v>
      </c>
      <c r="H11" s="33">
        <v>12.269657684537933</v>
      </c>
    </row>
    <row r="12" spans="1:8" x14ac:dyDescent="0.25">
      <c r="A12" s="34"/>
      <c r="B12" s="25" t="s">
        <v>241</v>
      </c>
      <c r="C12" s="26">
        <v>28297.455426008968</v>
      </c>
      <c r="D12" s="26">
        <v>27540.735067264573</v>
      </c>
      <c r="E12" s="26">
        <v>32393.622242152465</v>
      </c>
      <c r="F12" s="27"/>
      <c r="G12" s="28">
        <v>14.475389233685661</v>
      </c>
      <c r="H12" s="29">
        <v>17.620761257952495</v>
      </c>
    </row>
    <row r="13" spans="1:8" x14ac:dyDescent="0.25">
      <c r="A13" s="30" t="s">
        <v>27</v>
      </c>
      <c r="B13" s="31" t="s">
        <v>3</v>
      </c>
      <c r="C13" s="20">
        <v>12004.408825112107</v>
      </c>
      <c r="D13" s="20">
        <v>13041.85869058296</v>
      </c>
      <c r="E13" s="21">
        <v>14155.967019947397</v>
      </c>
      <c r="F13" s="22" t="s">
        <v>240</v>
      </c>
      <c r="G13" s="23">
        <v>17.923066651432535</v>
      </c>
      <c r="H13" s="24">
        <v>8.542557896052756</v>
      </c>
    </row>
    <row r="14" spans="1:8" x14ac:dyDescent="0.25">
      <c r="A14" s="34"/>
      <c r="B14" s="25" t="s">
        <v>241</v>
      </c>
      <c r="C14" s="26">
        <v>9789.0366278026904</v>
      </c>
      <c r="D14" s="26">
        <v>10630.820520179373</v>
      </c>
      <c r="E14" s="26">
        <v>11540.48667264574</v>
      </c>
      <c r="F14" s="27"/>
      <c r="G14" s="23">
        <v>17.891955168178697</v>
      </c>
      <c r="H14" s="24">
        <v>8.5568762142079606</v>
      </c>
    </row>
    <row r="15" spans="1:8" x14ac:dyDescent="0.25">
      <c r="A15" s="30" t="s">
        <v>30</v>
      </c>
      <c r="B15" s="31" t="s">
        <v>3</v>
      </c>
      <c r="C15" s="20">
        <v>16157.211766816143</v>
      </c>
      <c r="D15" s="20">
        <v>18703.811587443946</v>
      </c>
      <c r="E15" s="21">
        <v>19951.999739591538</v>
      </c>
      <c r="F15" s="22" t="s">
        <v>240</v>
      </c>
      <c r="G15" s="37">
        <v>23.486651209023407</v>
      </c>
      <c r="H15" s="33">
        <v>6.6734427168070596</v>
      </c>
    </row>
    <row r="16" spans="1:8" x14ac:dyDescent="0.25">
      <c r="A16" s="34"/>
      <c r="B16" s="25" t="s">
        <v>241</v>
      </c>
      <c r="C16" s="26">
        <v>12182.382170403587</v>
      </c>
      <c r="D16" s="26">
        <v>13887.09402690583</v>
      </c>
      <c r="E16" s="26">
        <v>14889.648896860986</v>
      </c>
      <c r="F16" s="27"/>
      <c r="G16" s="28">
        <v>22.222802474827546</v>
      </c>
      <c r="H16" s="29">
        <v>7.2193280178901205</v>
      </c>
    </row>
    <row r="17" spans="1:8" x14ac:dyDescent="0.25">
      <c r="A17" s="30" t="s">
        <v>31</v>
      </c>
      <c r="B17" s="31" t="s">
        <v>3</v>
      </c>
      <c r="C17" s="20">
        <v>17476.408825112107</v>
      </c>
      <c r="D17" s="20">
        <v>19231.858690582958</v>
      </c>
      <c r="E17" s="21">
        <v>21148.55091813764</v>
      </c>
      <c r="F17" s="22" t="s">
        <v>240</v>
      </c>
      <c r="G17" s="37">
        <v>21.011994682505829</v>
      </c>
      <c r="H17" s="33">
        <v>9.9662349770342615</v>
      </c>
    </row>
    <row r="18" spans="1:8" ht="13.8" thickBot="1" x14ac:dyDescent="0.3">
      <c r="A18" s="54"/>
      <c r="B18" s="41" t="s">
        <v>241</v>
      </c>
      <c r="C18" s="42">
        <v>15094.03662780269</v>
      </c>
      <c r="D18" s="42">
        <v>15527.820520179372</v>
      </c>
      <c r="E18" s="42">
        <v>17454.48667264574</v>
      </c>
      <c r="F18" s="43"/>
      <c r="G18" s="55">
        <v>15.638295460971534</v>
      </c>
      <c r="H18" s="45">
        <v>12.407833732767244</v>
      </c>
    </row>
    <row r="19" spans="1:8" x14ac:dyDescent="0.25">
      <c r="A19" s="6"/>
      <c r="B19" s="6"/>
      <c r="C19" s="21"/>
      <c r="D19" s="21"/>
      <c r="E19" s="21"/>
      <c r="F19" s="56"/>
      <c r="G19" s="23"/>
      <c r="H19" s="23"/>
    </row>
    <row r="20" spans="1:8" x14ac:dyDescent="0.25">
      <c r="A20" s="6"/>
      <c r="B20" s="57"/>
      <c r="C20" s="21"/>
      <c r="D20" s="21"/>
      <c r="E20" s="21"/>
      <c r="F20" s="58"/>
      <c r="G20" s="23"/>
      <c r="H20" s="23"/>
    </row>
    <row r="21" spans="1:8" x14ac:dyDescent="0.25">
      <c r="A21" s="6"/>
      <c r="B21" s="6"/>
      <c r="C21" s="21"/>
      <c r="D21" s="21"/>
      <c r="E21" s="21"/>
      <c r="F21" s="56"/>
      <c r="G21" s="23"/>
      <c r="H21" s="23"/>
    </row>
    <row r="22" spans="1:8" x14ac:dyDescent="0.25">
      <c r="A22" s="6"/>
      <c r="B22" s="57"/>
      <c r="C22" s="21"/>
      <c r="D22" s="21"/>
      <c r="E22" s="21"/>
      <c r="F22" s="58"/>
      <c r="G22" s="23"/>
      <c r="H22" s="23"/>
    </row>
    <row r="23" spans="1:8" x14ac:dyDescent="0.25">
      <c r="A23" s="6"/>
      <c r="B23" s="6"/>
      <c r="C23" s="21"/>
      <c r="D23" s="21"/>
      <c r="E23" s="21"/>
      <c r="F23" s="56"/>
      <c r="G23" s="23"/>
      <c r="H23" s="23"/>
    </row>
    <row r="24" spans="1:8" x14ac:dyDescent="0.25">
      <c r="A24" s="6"/>
      <c r="B24" s="57"/>
      <c r="C24" s="21"/>
      <c r="D24" s="21"/>
      <c r="E24" s="21"/>
      <c r="F24" s="58"/>
      <c r="G24" s="23"/>
      <c r="H24" s="23"/>
    </row>
    <row r="25" spans="1:8" x14ac:dyDescent="0.25">
      <c r="A25" s="6"/>
      <c r="B25" s="6"/>
      <c r="C25" s="21"/>
      <c r="D25" s="21"/>
      <c r="E25" s="21"/>
      <c r="F25" s="56"/>
      <c r="G25" s="23"/>
      <c r="H25" s="23"/>
    </row>
    <row r="26" spans="1:8" x14ac:dyDescent="0.25">
      <c r="A26" s="6"/>
      <c r="B26" s="57"/>
      <c r="C26" s="21"/>
      <c r="D26" s="21"/>
      <c r="E26" s="21"/>
      <c r="F26" s="58"/>
      <c r="G26" s="23"/>
      <c r="H26" s="23"/>
    </row>
    <row r="27" spans="1:8" x14ac:dyDescent="0.25">
      <c r="A27" s="6"/>
      <c r="B27" s="6"/>
      <c r="C27" s="21"/>
      <c r="D27" s="21"/>
      <c r="E27" s="21"/>
      <c r="F27" s="56"/>
      <c r="G27" s="23"/>
      <c r="H27" s="23"/>
    </row>
    <row r="28" spans="1:8" x14ac:dyDescent="0.25">
      <c r="A28" s="6"/>
      <c r="B28" s="57"/>
      <c r="C28" s="21"/>
      <c r="D28" s="21"/>
      <c r="E28" s="21"/>
      <c r="F28" s="58"/>
      <c r="G28" s="23"/>
      <c r="H28" s="23"/>
    </row>
    <row r="29" spans="1:8" x14ac:dyDescent="0.25">
      <c r="A29" s="6"/>
      <c r="B29" s="6"/>
      <c r="C29" s="59"/>
      <c r="D29" s="59"/>
      <c r="E29" s="21"/>
      <c r="F29" s="56"/>
      <c r="G29" s="23"/>
      <c r="H29" s="23"/>
    </row>
    <row r="30" spans="1:8" x14ac:dyDescent="0.25">
      <c r="A30" s="60"/>
      <c r="B30" s="57"/>
      <c r="C30" s="21"/>
      <c r="D30" s="21"/>
      <c r="E30" s="21"/>
      <c r="F30" s="58"/>
      <c r="G30" s="23"/>
      <c r="H30" s="23"/>
    </row>
    <row r="31" spans="1:8" x14ac:dyDescent="0.25">
      <c r="A31" s="46"/>
      <c r="B31" s="47"/>
      <c r="C31" s="48"/>
      <c r="D31" s="53"/>
      <c r="E31" s="48"/>
      <c r="F31" s="48"/>
      <c r="G31" s="49"/>
      <c r="H31" s="49"/>
    </row>
    <row r="32" spans="1:8" ht="16.2" thickBot="1" x14ac:dyDescent="0.35">
      <c r="A32" s="4" t="s">
        <v>32</v>
      </c>
      <c r="B32" s="5"/>
      <c r="C32" s="5"/>
      <c r="D32" s="5"/>
      <c r="E32" s="5"/>
      <c r="F32" s="5"/>
      <c r="G32" s="5"/>
      <c r="H32" s="6"/>
    </row>
    <row r="33" spans="1:8" x14ac:dyDescent="0.25">
      <c r="A33" s="7"/>
      <c r="B33" s="8"/>
      <c r="C33" s="168" t="s">
        <v>16</v>
      </c>
      <c r="D33" s="164"/>
      <c r="E33" s="164"/>
      <c r="F33" s="169"/>
      <c r="G33" s="168" t="s">
        <v>1</v>
      </c>
      <c r="H33" s="165"/>
    </row>
    <row r="34" spans="1:8" x14ac:dyDescent="0.25">
      <c r="A34" s="12"/>
      <c r="B34" s="13"/>
      <c r="C34" s="14" t="s">
        <v>235</v>
      </c>
      <c r="D34" s="15" t="s">
        <v>236</v>
      </c>
      <c r="E34" s="15" t="s">
        <v>237</v>
      </c>
      <c r="F34" s="16"/>
      <c r="G34" s="17" t="s">
        <v>238</v>
      </c>
      <c r="H34" s="18" t="s">
        <v>239</v>
      </c>
    </row>
    <row r="35" spans="1:8" ht="12.75" customHeight="1" x14ac:dyDescent="0.25">
      <c r="A35" s="166" t="s">
        <v>26</v>
      </c>
      <c r="B35" s="19" t="s">
        <v>3</v>
      </c>
      <c r="C35" s="73">
        <v>18490.436763405316</v>
      </c>
      <c r="D35" s="73">
        <v>22305.103338272049</v>
      </c>
      <c r="E35" s="76">
        <v>26188.311139993344</v>
      </c>
      <c r="F35" s="22" t="s">
        <v>240</v>
      </c>
      <c r="G35" s="23">
        <v>41.631652486559972</v>
      </c>
      <c r="H35" s="24">
        <v>17.40950374822215</v>
      </c>
    </row>
    <row r="36" spans="1:8" ht="12.75" customHeight="1" x14ac:dyDescent="0.25">
      <c r="A36" s="207"/>
      <c r="B36" s="25" t="s">
        <v>241</v>
      </c>
      <c r="C36" s="75">
        <v>13415.095574218658</v>
      </c>
      <c r="D36" s="75">
        <v>15536.14447278962</v>
      </c>
      <c r="E36" s="75">
        <v>18487.11653627886</v>
      </c>
      <c r="F36" s="27"/>
      <c r="G36" s="28">
        <v>37.808310302370785</v>
      </c>
      <c r="H36" s="29">
        <v>18.994236753253958</v>
      </c>
    </row>
    <row r="37" spans="1:8" x14ac:dyDescent="0.25">
      <c r="A37" s="30" t="s">
        <v>28</v>
      </c>
      <c r="B37" s="31" t="s">
        <v>3</v>
      </c>
      <c r="C37" s="73">
        <v>15321.165447276722</v>
      </c>
      <c r="D37" s="73">
        <v>18330.114200724154</v>
      </c>
      <c r="E37" s="76">
        <v>21612.631560976359</v>
      </c>
      <c r="F37" s="22" t="s">
        <v>240</v>
      </c>
      <c r="G37" s="32">
        <v>41.063887309029241</v>
      </c>
      <c r="H37" s="33">
        <v>17.907784557733535</v>
      </c>
    </row>
    <row r="38" spans="1:8" x14ac:dyDescent="0.25">
      <c r="A38" s="34"/>
      <c r="B38" s="25" t="s">
        <v>241</v>
      </c>
      <c r="C38" s="75">
        <v>11058.249155242525</v>
      </c>
      <c r="D38" s="75">
        <v>12825.589973602055</v>
      </c>
      <c r="E38" s="75">
        <v>15278.039057776965</v>
      </c>
      <c r="F38" s="27"/>
      <c r="G38" s="35">
        <v>38.159656590247039</v>
      </c>
      <c r="H38" s="29">
        <v>19.121530387472234</v>
      </c>
    </row>
    <row r="39" spans="1:8" x14ac:dyDescent="0.25">
      <c r="A39" s="30" t="s">
        <v>29</v>
      </c>
      <c r="B39" s="31" t="s">
        <v>3</v>
      </c>
      <c r="C39" s="73">
        <v>1206.0091265245251</v>
      </c>
      <c r="D39" s="73">
        <v>1517.5808785113074</v>
      </c>
      <c r="E39" s="76">
        <v>1887.9869500531438</v>
      </c>
      <c r="F39" s="22" t="s">
        <v>240</v>
      </c>
      <c r="G39" s="37">
        <v>56.548313651152995</v>
      </c>
      <c r="H39" s="33">
        <v>24.407665962765137</v>
      </c>
    </row>
    <row r="40" spans="1:8" x14ac:dyDescent="0.25">
      <c r="A40" s="34"/>
      <c r="B40" s="25" t="s">
        <v>241</v>
      </c>
      <c r="C40" s="75">
        <v>849.64820760198586</v>
      </c>
      <c r="D40" s="75">
        <v>921.96325299564819</v>
      </c>
      <c r="E40" s="75">
        <v>1202.1603247206231</v>
      </c>
      <c r="F40" s="27"/>
      <c r="G40" s="28">
        <v>41.48918504913388</v>
      </c>
      <c r="H40" s="29">
        <v>30.391349201235187</v>
      </c>
    </row>
    <row r="41" spans="1:8" x14ac:dyDescent="0.25">
      <c r="A41" s="30" t="s">
        <v>27</v>
      </c>
      <c r="B41" s="31" t="s">
        <v>3</v>
      </c>
      <c r="C41" s="73">
        <v>365.200290528187</v>
      </c>
      <c r="D41" s="73">
        <v>502.38507281213612</v>
      </c>
      <c r="E41" s="76">
        <v>568.5801129488201</v>
      </c>
      <c r="F41" s="22" t="s">
        <v>240</v>
      </c>
      <c r="G41" s="23">
        <v>55.689939930356047</v>
      </c>
      <c r="H41" s="24">
        <v>13.176155845187139</v>
      </c>
    </row>
    <row r="42" spans="1:8" x14ac:dyDescent="0.25">
      <c r="A42" s="34"/>
      <c r="B42" s="25" t="s">
        <v>241</v>
      </c>
      <c r="C42" s="75">
        <v>306.89800882603851</v>
      </c>
      <c r="D42" s="75">
        <v>385.22177121334147</v>
      </c>
      <c r="E42" s="75">
        <v>449.08432008604365</v>
      </c>
      <c r="F42" s="27"/>
      <c r="G42" s="23">
        <v>46.330151115643702</v>
      </c>
      <c r="H42" s="24">
        <v>16.578125548707419</v>
      </c>
    </row>
    <row r="43" spans="1:8" x14ac:dyDescent="0.25">
      <c r="A43" s="30" t="s">
        <v>30</v>
      </c>
      <c r="B43" s="31" t="s">
        <v>3</v>
      </c>
      <c r="C43" s="73">
        <v>952.50273679954194</v>
      </c>
      <c r="D43" s="73">
        <v>1112.2238392134548</v>
      </c>
      <c r="E43" s="76">
        <v>1328.6718236555525</v>
      </c>
      <c r="F43" s="22" t="s">
        <v>240</v>
      </c>
      <c r="G43" s="37">
        <v>39.49270404408054</v>
      </c>
      <c r="H43" s="33">
        <v>19.460829449148108</v>
      </c>
    </row>
    <row r="44" spans="1:8" x14ac:dyDescent="0.25">
      <c r="A44" s="34"/>
      <c r="B44" s="25" t="s">
        <v>241</v>
      </c>
      <c r="C44" s="75">
        <v>687.36221655685245</v>
      </c>
      <c r="D44" s="75">
        <v>775.45634366862623</v>
      </c>
      <c r="E44" s="75">
        <v>936.93754462889513</v>
      </c>
      <c r="F44" s="27"/>
      <c r="G44" s="28">
        <v>36.309142699495482</v>
      </c>
      <c r="H44" s="29">
        <v>20.824022174647936</v>
      </c>
    </row>
    <row r="45" spans="1:8" x14ac:dyDescent="0.25">
      <c r="A45" s="30" t="s">
        <v>31</v>
      </c>
      <c r="B45" s="31" t="s">
        <v>3</v>
      </c>
      <c r="C45" s="73">
        <v>645.55916227633702</v>
      </c>
      <c r="D45" s="73">
        <v>842.79934701099421</v>
      </c>
      <c r="E45" s="76">
        <v>816.06290895790107</v>
      </c>
      <c r="F45" s="22" t="s">
        <v>240</v>
      </c>
      <c r="G45" s="37">
        <v>26.411792542815533</v>
      </c>
      <c r="H45" s="33">
        <v>-3.1723373004398354</v>
      </c>
    </row>
    <row r="46" spans="1:8" ht="13.8" thickBot="1" x14ac:dyDescent="0.3">
      <c r="A46" s="54"/>
      <c r="B46" s="41" t="s">
        <v>241</v>
      </c>
      <c r="C46" s="79">
        <v>512.93798599125637</v>
      </c>
      <c r="D46" s="79">
        <v>627.91313130994649</v>
      </c>
      <c r="E46" s="79">
        <v>620.89528906633541</v>
      </c>
      <c r="F46" s="43"/>
      <c r="G46" s="55">
        <v>21.04685284059255</v>
      </c>
      <c r="H46" s="45">
        <v>-1.1176454024731868</v>
      </c>
    </row>
    <row r="47" spans="1:8" x14ac:dyDescent="0.25">
      <c r="A47" s="6"/>
      <c r="B47" s="6"/>
      <c r="C47" s="21"/>
      <c r="D47" s="21"/>
      <c r="E47" s="21"/>
      <c r="F47" s="56"/>
      <c r="G47" s="23"/>
      <c r="H47" s="23"/>
    </row>
    <row r="48" spans="1:8" x14ac:dyDescent="0.25">
      <c r="A48" s="6"/>
      <c r="B48" s="57"/>
      <c r="C48" s="21"/>
      <c r="D48" s="21"/>
      <c r="E48" s="21"/>
      <c r="F48" s="58"/>
      <c r="G48" s="23"/>
      <c r="H48" s="23"/>
    </row>
    <row r="49" spans="1:8" x14ac:dyDescent="0.25">
      <c r="A49" s="6"/>
      <c r="B49" s="6"/>
      <c r="C49" s="21"/>
      <c r="D49" s="21"/>
      <c r="E49" s="88"/>
      <c r="F49" s="56"/>
      <c r="G49" s="23"/>
      <c r="H49" s="23"/>
    </row>
    <row r="50" spans="1:8" x14ac:dyDescent="0.25">
      <c r="A50" s="6"/>
      <c r="B50" s="57"/>
      <c r="C50" s="21"/>
      <c r="D50" s="21"/>
      <c r="E50" s="21"/>
      <c r="F50" s="58"/>
      <c r="G50" s="23"/>
      <c r="H50" s="23"/>
    </row>
    <row r="51" spans="1:8" x14ac:dyDescent="0.25">
      <c r="A51" s="6"/>
      <c r="B51" s="6"/>
      <c r="C51" s="21"/>
      <c r="D51" s="21"/>
      <c r="E51" s="21"/>
      <c r="F51" s="56"/>
      <c r="G51" s="23"/>
      <c r="H51" s="23"/>
    </row>
    <row r="52" spans="1:8" x14ac:dyDescent="0.25">
      <c r="A52" s="6"/>
      <c r="B52" s="57"/>
      <c r="C52" s="21"/>
      <c r="D52" s="21"/>
      <c r="E52" s="21"/>
      <c r="F52" s="58"/>
      <c r="G52" s="23"/>
      <c r="H52" s="23"/>
    </row>
    <row r="53" spans="1:8" x14ac:dyDescent="0.25">
      <c r="A53" s="6"/>
      <c r="B53" s="6"/>
      <c r="C53" s="21"/>
      <c r="D53" s="21"/>
      <c r="E53" s="21"/>
      <c r="F53" s="56"/>
      <c r="G53" s="23"/>
      <c r="H53" s="23"/>
    </row>
    <row r="54" spans="1:8" x14ac:dyDescent="0.25">
      <c r="A54" s="6"/>
      <c r="B54" s="57"/>
      <c r="C54" s="21"/>
      <c r="D54" s="21"/>
      <c r="E54" s="21"/>
      <c r="F54" s="58"/>
      <c r="G54" s="23"/>
      <c r="H54" s="23"/>
    </row>
    <row r="55" spans="1:8" x14ac:dyDescent="0.25">
      <c r="A55" s="6"/>
      <c r="B55" s="6"/>
      <c r="C55" s="21"/>
      <c r="D55" s="21"/>
      <c r="E55" s="21"/>
      <c r="F55" s="56"/>
      <c r="G55" s="23"/>
      <c r="H55" s="23"/>
    </row>
    <row r="56" spans="1:8" x14ac:dyDescent="0.25">
      <c r="A56" s="6"/>
      <c r="B56" s="57"/>
      <c r="C56" s="21"/>
      <c r="D56" s="21"/>
      <c r="E56" s="21"/>
      <c r="F56" s="58"/>
      <c r="G56" s="23"/>
      <c r="H56" s="23"/>
    </row>
    <row r="57" spans="1:8" x14ac:dyDescent="0.25">
      <c r="A57" s="6"/>
      <c r="B57" s="6"/>
      <c r="C57" s="59"/>
      <c r="D57" s="59"/>
      <c r="E57" s="21"/>
      <c r="F57" s="56"/>
      <c r="G57" s="23"/>
      <c r="H57" s="23"/>
    </row>
    <row r="58" spans="1:8" x14ac:dyDescent="0.25">
      <c r="A58" s="6"/>
      <c r="B58" s="6"/>
      <c r="C58" s="59"/>
      <c r="D58" s="59"/>
      <c r="E58" s="21"/>
      <c r="F58" s="56"/>
      <c r="G58" s="23"/>
      <c r="H58" s="23"/>
    </row>
    <row r="59" spans="1:8" x14ac:dyDescent="0.25">
      <c r="A59" s="60"/>
      <c r="B59" s="57"/>
      <c r="C59" s="21"/>
      <c r="D59" s="21"/>
      <c r="E59" s="21"/>
      <c r="F59" s="58"/>
      <c r="G59" s="23"/>
      <c r="H59" s="23"/>
    </row>
    <row r="60" spans="1:8" x14ac:dyDescent="0.25">
      <c r="A60" s="50"/>
      <c r="B60" s="50"/>
      <c r="C60" s="50"/>
      <c r="D60" s="50"/>
      <c r="E60" s="50"/>
      <c r="F60" s="50"/>
      <c r="G60" s="50"/>
      <c r="H60" s="50"/>
    </row>
    <row r="61" spans="1:8" ht="12.75" customHeight="1" x14ac:dyDescent="0.25">
      <c r="A61" s="52" t="str">
        <f>+Innhold!$B$123</f>
        <v>Finans Norge / Skadeforsikringsstatistikk</v>
      </c>
      <c r="G61" s="51"/>
      <c r="H61" s="162">
        <v>11</v>
      </c>
    </row>
    <row r="62" spans="1:8" ht="12.75" customHeight="1" x14ac:dyDescent="0.25">
      <c r="A62" s="52" t="str">
        <f>+Innhold!$B$124</f>
        <v>Skadestatistikk for landbasert forsikring 3. kvartal 2024</v>
      </c>
      <c r="G62" s="51"/>
      <c r="H62" s="162"/>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26" display="Tilbake til innholdsfortegnelsen" xr:uid="{00000000-0004-0000-06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68"/>
  <sheetViews>
    <sheetView showGridLines="0" showRowColHeaders="0" topLeftCell="A23" zoomScale="80" zoomScaleNormal="80" workbookViewId="0">
      <selection activeCell="K55" sqref="K55"/>
    </sheetView>
  </sheetViews>
  <sheetFormatPr defaultColWidth="11.44140625" defaultRowHeight="13.2" x14ac:dyDescent="0.25"/>
  <cols>
    <col min="1" max="1" width="26.44140625" style="1" customWidth="1"/>
    <col min="2" max="2" width="8.21875" style="1" customWidth="1"/>
    <col min="3" max="4" width="10.44140625" style="1" customWidth="1"/>
    <col min="5" max="5" width="9.77734375" style="1" customWidth="1"/>
    <col min="6" max="6" width="1.5546875" style="1" customWidth="1"/>
    <col min="7" max="7" width="7.5546875" style="1" customWidth="1"/>
    <col min="8" max="8" width="8.77734375" style="1" customWidth="1"/>
    <col min="9" max="16384" width="11.44140625" style="1"/>
  </cols>
  <sheetData>
    <row r="1" spans="1:8" ht="5.25" customHeight="1" x14ac:dyDescent="0.25"/>
    <row r="2" spans="1:8" x14ac:dyDescent="0.25">
      <c r="A2" s="85" t="s">
        <v>0</v>
      </c>
      <c r="B2" s="2"/>
      <c r="C2" s="2"/>
      <c r="D2" s="2"/>
      <c r="E2" s="2"/>
      <c r="F2" s="2"/>
      <c r="G2" s="2"/>
    </row>
    <row r="3" spans="1:8" ht="6" customHeight="1" x14ac:dyDescent="0.25">
      <c r="A3" s="3"/>
      <c r="B3" s="2"/>
      <c r="C3" s="2"/>
      <c r="D3" s="2"/>
      <c r="E3" s="2"/>
      <c r="F3" s="2"/>
      <c r="G3" s="2"/>
    </row>
    <row r="4" spans="1:8" ht="16.2" thickBot="1" x14ac:dyDescent="0.35">
      <c r="A4" s="4" t="s">
        <v>146</v>
      </c>
      <c r="B4" s="5"/>
      <c r="C4" s="5"/>
      <c r="D4" s="5"/>
      <c r="E4" s="5"/>
      <c r="F4" s="5"/>
      <c r="G4" s="5"/>
      <c r="H4" s="6"/>
    </row>
    <row r="5" spans="1:8" x14ac:dyDescent="0.25">
      <c r="A5" s="7"/>
      <c r="B5" s="8"/>
      <c r="C5" s="9"/>
      <c r="D5" s="8"/>
      <c r="E5" s="10"/>
      <c r="F5" s="11"/>
      <c r="G5" s="168" t="s">
        <v>1</v>
      </c>
      <c r="H5" s="165"/>
    </row>
    <row r="6" spans="1:8" x14ac:dyDescent="0.25">
      <c r="A6" s="12"/>
      <c r="B6" s="13"/>
      <c r="C6" s="14" t="s">
        <v>235</v>
      </c>
      <c r="D6" s="15" t="s">
        <v>236</v>
      </c>
      <c r="E6" s="15" t="s">
        <v>237</v>
      </c>
      <c r="F6" s="16"/>
      <c r="G6" s="17" t="s">
        <v>238</v>
      </c>
      <c r="H6" s="18" t="s">
        <v>239</v>
      </c>
    </row>
    <row r="7" spans="1:8" ht="12.75" customHeight="1" x14ac:dyDescent="0.25">
      <c r="A7" s="166" t="s">
        <v>26</v>
      </c>
      <c r="B7" s="19" t="s">
        <v>3</v>
      </c>
      <c r="C7" s="20">
        <v>1007651.1441704036</v>
      </c>
      <c r="D7" s="20">
        <v>1117181.9396860986</v>
      </c>
      <c r="E7" s="21">
        <v>1225331.8287609075</v>
      </c>
      <c r="F7" s="22" t="s">
        <v>240</v>
      </c>
      <c r="G7" s="23">
        <v>21.602782455997698</v>
      </c>
      <c r="H7" s="24">
        <v>9.6805976925474084</v>
      </c>
    </row>
    <row r="8" spans="1:8" ht="12.75" customHeight="1" x14ac:dyDescent="0.25">
      <c r="A8" s="207"/>
      <c r="B8" s="25" t="s">
        <v>241</v>
      </c>
      <c r="C8" s="26">
        <v>737283.05426008976</v>
      </c>
      <c r="D8" s="26">
        <v>843598.65067264566</v>
      </c>
      <c r="E8" s="26">
        <v>915492.82242152456</v>
      </c>
      <c r="F8" s="27"/>
      <c r="G8" s="28">
        <v>24.171146635165726</v>
      </c>
      <c r="H8" s="29">
        <v>8.5223194337204973</v>
      </c>
    </row>
    <row r="9" spans="1:8" x14ac:dyDescent="0.25">
      <c r="A9" s="30" t="s">
        <v>34</v>
      </c>
      <c r="B9" s="31" t="s">
        <v>3</v>
      </c>
      <c r="C9" s="20">
        <v>9739.3896000000004</v>
      </c>
      <c r="D9" s="20">
        <v>11296.893599999999</v>
      </c>
      <c r="E9" s="21">
        <v>12341.110569017874</v>
      </c>
      <c r="F9" s="22" t="s">
        <v>240</v>
      </c>
      <c r="G9" s="32">
        <v>26.713388373105772</v>
      </c>
      <c r="H9" s="33">
        <v>9.2433991678727807</v>
      </c>
    </row>
    <row r="10" spans="1:8" x14ac:dyDescent="0.25">
      <c r="A10" s="34"/>
      <c r="B10" s="25" t="s">
        <v>241</v>
      </c>
      <c r="C10" s="26">
        <v>7314.039600000001</v>
      </c>
      <c r="D10" s="26">
        <v>7784.2996999999996</v>
      </c>
      <c r="E10" s="26">
        <v>8744.1190999999999</v>
      </c>
      <c r="F10" s="27"/>
      <c r="G10" s="35">
        <v>19.552526076014118</v>
      </c>
      <c r="H10" s="29">
        <v>12.330195868486399</v>
      </c>
    </row>
    <row r="11" spans="1:8" x14ac:dyDescent="0.25">
      <c r="A11" s="30" t="s">
        <v>35</v>
      </c>
      <c r="B11" s="31" t="s">
        <v>3</v>
      </c>
      <c r="C11" s="20">
        <v>3055.3111680000002</v>
      </c>
      <c r="D11" s="20">
        <v>3258.7914879999998</v>
      </c>
      <c r="E11" s="21">
        <v>3531.2530736436597</v>
      </c>
      <c r="F11" s="22" t="s">
        <v>240</v>
      </c>
      <c r="G11" s="37">
        <v>15.577526460429553</v>
      </c>
      <c r="H11" s="33">
        <v>8.3608167827539148</v>
      </c>
    </row>
    <row r="12" spans="1:8" x14ac:dyDescent="0.25">
      <c r="A12" s="34"/>
      <c r="B12" s="25" t="s">
        <v>241</v>
      </c>
      <c r="C12" s="26">
        <v>2316.9631680000002</v>
      </c>
      <c r="D12" s="26">
        <v>2431.3439760000001</v>
      </c>
      <c r="E12" s="26">
        <v>2648.8895279999997</v>
      </c>
      <c r="F12" s="27"/>
      <c r="G12" s="28">
        <v>14.325923026498415</v>
      </c>
      <c r="H12" s="29">
        <v>8.9475431756020498</v>
      </c>
    </row>
    <row r="13" spans="1:8" x14ac:dyDescent="0.25">
      <c r="A13" s="30" t="s">
        <v>36</v>
      </c>
      <c r="B13" s="31" t="s">
        <v>3</v>
      </c>
      <c r="C13" s="20">
        <v>163023.26144</v>
      </c>
      <c r="D13" s="20">
        <v>172186.00704</v>
      </c>
      <c r="E13" s="21">
        <v>194966.8498373316</v>
      </c>
      <c r="F13" s="22" t="s">
        <v>240</v>
      </c>
      <c r="G13" s="23">
        <v>19.594497199461486</v>
      </c>
      <c r="H13" s="24">
        <v>13.230368244754899</v>
      </c>
    </row>
    <row r="14" spans="1:8" x14ac:dyDescent="0.25">
      <c r="A14" s="34"/>
      <c r="B14" s="25" t="s">
        <v>241</v>
      </c>
      <c r="C14" s="26">
        <v>119006.92144000001</v>
      </c>
      <c r="D14" s="26">
        <v>114153.51908000001</v>
      </c>
      <c r="E14" s="26">
        <v>133337.76524000001</v>
      </c>
      <c r="F14" s="27"/>
      <c r="G14" s="23">
        <v>12.042025477673775</v>
      </c>
      <c r="H14" s="24">
        <v>16.805654625991394</v>
      </c>
    </row>
    <row r="15" spans="1:8" x14ac:dyDescent="0.25">
      <c r="A15" s="30" t="s">
        <v>18</v>
      </c>
      <c r="B15" s="31" t="s">
        <v>3</v>
      </c>
      <c r="C15" s="20">
        <v>3430.3651199999999</v>
      </c>
      <c r="D15" s="20">
        <v>3134.9939199999999</v>
      </c>
      <c r="E15" s="21">
        <v>3796.0150775730285</v>
      </c>
      <c r="F15" s="22" t="s">
        <v>240</v>
      </c>
      <c r="G15" s="37">
        <v>10.659213954840723</v>
      </c>
      <c r="H15" s="33">
        <v>21.085245280891286</v>
      </c>
    </row>
    <row r="16" spans="1:8" x14ac:dyDescent="0.25">
      <c r="A16" s="34"/>
      <c r="B16" s="25" t="s">
        <v>241</v>
      </c>
      <c r="C16" s="26">
        <v>2450.5451199999998</v>
      </c>
      <c r="D16" s="26">
        <v>2487.1028399999996</v>
      </c>
      <c r="E16" s="26">
        <v>2904.4925199999998</v>
      </c>
      <c r="F16" s="27"/>
      <c r="G16" s="28">
        <v>18.524343677459015</v>
      </c>
      <c r="H16" s="29">
        <v>16.782164102229103</v>
      </c>
    </row>
    <row r="17" spans="1:8" x14ac:dyDescent="0.25">
      <c r="A17" s="30" t="s">
        <v>37</v>
      </c>
      <c r="B17" s="31" t="s">
        <v>3</v>
      </c>
      <c r="C17" s="20">
        <v>2376.9667520000003</v>
      </c>
      <c r="D17" s="20">
        <v>2721.1872320000002</v>
      </c>
      <c r="E17" s="21">
        <v>2995.4959008413757</v>
      </c>
      <c r="F17" s="22" t="s">
        <v>240</v>
      </c>
      <c r="G17" s="37">
        <v>26.021783784772737</v>
      </c>
      <c r="H17" s="33">
        <v>10.080477580359883</v>
      </c>
    </row>
    <row r="18" spans="1:8" x14ac:dyDescent="0.25">
      <c r="A18" s="34"/>
      <c r="B18" s="25" t="s">
        <v>241</v>
      </c>
      <c r="C18" s="26">
        <v>1766.4447520000001</v>
      </c>
      <c r="D18" s="26">
        <v>2084.5159640000002</v>
      </c>
      <c r="E18" s="26">
        <v>2271.334292</v>
      </c>
      <c r="F18" s="27"/>
      <c r="G18" s="28">
        <v>28.58224348247262</v>
      </c>
      <c r="H18" s="29">
        <v>8.962192241574968</v>
      </c>
    </row>
    <row r="19" spans="1:8" x14ac:dyDescent="0.25">
      <c r="A19" s="30" t="s">
        <v>38</v>
      </c>
      <c r="B19" s="31" t="s">
        <v>3</v>
      </c>
      <c r="C19" s="20">
        <v>5261.1852799999997</v>
      </c>
      <c r="D19" s="20">
        <v>6588.6524800000007</v>
      </c>
      <c r="E19" s="21">
        <v>7615.1673565436695</v>
      </c>
      <c r="F19" s="22" t="s">
        <v>240</v>
      </c>
      <c r="G19" s="23">
        <v>44.742428773458244</v>
      </c>
      <c r="H19" s="24">
        <v>15.580042803284556</v>
      </c>
    </row>
    <row r="20" spans="1:8" x14ac:dyDescent="0.25">
      <c r="A20" s="30"/>
      <c r="B20" s="25" t="s">
        <v>241</v>
      </c>
      <c r="C20" s="26">
        <v>3678.6052800000002</v>
      </c>
      <c r="D20" s="26">
        <v>4486.2399599999999</v>
      </c>
      <c r="E20" s="26">
        <v>5230.8158800000001</v>
      </c>
      <c r="F20" s="27"/>
      <c r="G20" s="23">
        <v>42.195628012581977</v>
      </c>
      <c r="H20" s="24">
        <v>16.59688127783518</v>
      </c>
    </row>
    <row r="21" spans="1:8" x14ac:dyDescent="0.25">
      <c r="A21" s="38" t="s">
        <v>39</v>
      </c>
      <c r="B21" s="31" t="s">
        <v>3</v>
      </c>
      <c r="C21" s="20">
        <v>273815.89087999996</v>
      </c>
      <c r="D21" s="20">
        <v>310660.70208000002</v>
      </c>
      <c r="E21" s="21">
        <v>313701.8296925457</v>
      </c>
      <c r="F21" s="22" t="s">
        <v>240</v>
      </c>
      <c r="G21" s="37">
        <v>14.566699793923135</v>
      </c>
      <c r="H21" s="33">
        <v>0.97892253258429207</v>
      </c>
    </row>
    <row r="22" spans="1:8" x14ac:dyDescent="0.25">
      <c r="A22" s="34"/>
      <c r="B22" s="25" t="s">
        <v>241</v>
      </c>
      <c r="C22" s="26">
        <v>214599.71088</v>
      </c>
      <c r="D22" s="26">
        <v>238395.03915999999</v>
      </c>
      <c r="E22" s="26">
        <v>242415.13347999999</v>
      </c>
      <c r="F22" s="27"/>
      <c r="G22" s="28">
        <v>12.961537779309424</v>
      </c>
      <c r="H22" s="29">
        <v>1.6863162648707259</v>
      </c>
    </row>
    <row r="23" spans="1:8" x14ac:dyDescent="0.25">
      <c r="A23" s="38" t="s">
        <v>40</v>
      </c>
      <c r="B23" s="31" t="s">
        <v>3</v>
      </c>
      <c r="C23" s="20">
        <v>254072.55840000001</v>
      </c>
      <c r="D23" s="20">
        <v>280540.57440000004</v>
      </c>
      <c r="E23" s="21">
        <v>304222.04409437324</v>
      </c>
      <c r="F23" s="22" t="s">
        <v>240</v>
      </c>
      <c r="G23" s="23">
        <v>19.738253517099722</v>
      </c>
      <c r="H23" s="24">
        <v>8.4413706448778214</v>
      </c>
    </row>
    <row r="24" spans="1:8" x14ac:dyDescent="0.25">
      <c r="A24" s="34"/>
      <c r="B24" s="25" t="s">
        <v>241</v>
      </c>
      <c r="C24" s="26">
        <v>186731.15840000001</v>
      </c>
      <c r="D24" s="26">
        <v>201985.19879999998</v>
      </c>
      <c r="E24" s="26">
        <v>220532.47639999999</v>
      </c>
      <c r="F24" s="27"/>
      <c r="G24" s="23">
        <v>18.101594982661439</v>
      </c>
      <c r="H24" s="24">
        <v>9.1824934253548918</v>
      </c>
    </row>
    <row r="25" spans="1:8" x14ac:dyDescent="0.25">
      <c r="A25" s="30" t="s">
        <v>41</v>
      </c>
      <c r="B25" s="31" t="s">
        <v>3</v>
      </c>
      <c r="C25" s="20">
        <v>347911.86359999998</v>
      </c>
      <c r="D25" s="20">
        <v>428281.62759999995</v>
      </c>
      <c r="E25" s="21">
        <v>448399.24138377793</v>
      </c>
      <c r="F25" s="22" t="s">
        <v>240</v>
      </c>
      <c r="G25" s="37">
        <v>28.882998338714316</v>
      </c>
      <c r="H25" s="33">
        <v>4.6972861984561121</v>
      </c>
    </row>
    <row r="26" spans="1:8" x14ac:dyDescent="0.25">
      <c r="A26" s="34"/>
      <c r="B26" s="25" t="s">
        <v>241</v>
      </c>
      <c r="C26" s="26">
        <v>256625.63859999998</v>
      </c>
      <c r="D26" s="26">
        <v>317358.54894999997</v>
      </c>
      <c r="E26" s="26">
        <v>331757.91684999998</v>
      </c>
      <c r="F26" s="27"/>
      <c r="G26" s="28">
        <v>29.276996117721495</v>
      </c>
      <c r="H26" s="29">
        <v>4.5372554001274636</v>
      </c>
    </row>
    <row r="27" spans="1:8" x14ac:dyDescent="0.25">
      <c r="A27" s="30" t="s">
        <v>24</v>
      </c>
      <c r="B27" s="31" t="s">
        <v>3</v>
      </c>
      <c r="C27" s="20">
        <v>229188.70559999999</v>
      </c>
      <c r="D27" s="20">
        <v>243324.0496</v>
      </c>
      <c r="E27" s="21">
        <v>288409.24449990585</v>
      </c>
      <c r="F27" s="22" t="s">
        <v>240</v>
      </c>
      <c r="G27" s="23">
        <v>25.839204748275279</v>
      </c>
      <c r="H27" s="24">
        <v>18.528869207142208</v>
      </c>
    </row>
    <row r="28" spans="1:8" ht="13.8" thickBot="1" x14ac:dyDescent="0.3">
      <c r="A28" s="54"/>
      <c r="B28" s="41" t="s">
        <v>241</v>
      </c>
      <c r="C28" s="42">
        <v>146920.10560000001</v>
      </c>
      <c r="D28" s="42">
        <v>170887.79920000001</v>
      </c>
      <c r="E28" s="42">
        <v>196298.31760000001</v>
      </c>
      <c r="F28" s="43"/>
      <c r="G28" s="55">
        <v>33.608886815284166</v>
      </c>
      <c r="H28" s="45">
        <v>14.869708966326243</v>
      </c>
    </row>
    <row r="29" spans="1:8" x14ac:dyDescent="0.25">
      <c r="A29" s="6"/>
      <c r="B29" s="6"/>
      <c r="C29" s="59"/>
      <c r="D29" s="59"/>
      <c r="E29" s="21"/>
      <c r="F29" s="56"/>
      <c r="G29" s="23"/>
      <c r="H29" s="23"/>
    </row>
    <row r="30" spans="1:8" x14ac:dyDescent="0.25">
      <c r="A30" s="60"/>
      <c r="B30" s="57"/>
      <c r="C30" s="21"/>
      <c r="D30" s="21"/>
      <c r="E30" s="21"/>
      <c r="F30" s="58"/>
      <c r="G30" s="23"/>
      <c r="H30" s="23"/>
    </row>
    <row r="31" spans="1:8" x14ac:dyDescent="0.25">
      <c r="A31" s="46"/>
      <c r="B31" s="47"/>
      <c r="C31" s="48"/>
      <c r="D31" s="53"/>
      <c r="E31" s="48"/>
      <c r="F31" s="48"/>
      <c r="G31" s="49"/>
      <c r="H31" s="49"/>
    </row>
    <row r="32" spans="1:8" ht="16.2" thickBot="1" x14ac:dyDescent="0.35">
      <c r="A32" s="4" t="s">
        <v>33</v>
      </c>
      <c r="B32" s="5"/>
      <c r="C32" s="5"/>
      <c r="D32" s="5"/>
      <c r="E32" s="5"/>
      <c r="F32" s="5"/>
      <c r="G32" s="5"/>
      <c r="H32" s="6"/>
    </row>
    <row r="33" spans="1:8" x14ac:dyDescent="0.25">
      <c r="A33" s="7"/>
      <c r="B33" s="8"/>
      <c r="C33" s="168" t="s">
        <v>16</v>
      </c>
      <c r="D33" s="164"/>
      <c r="E33" s="164"/>
      <c r="F33" s="169"/>
      <c r="G33" s="168" t="s">
        <v>1</v>
      </c>
      <c r="H33" s="165"/>
    </row>
    <row r="34" spans="1:8" x14ac:dyDescent="0.25">
      <c r="A34" s="12"/>
      <c r="B34" s="13"/>
      <c r="C34" s="14" t="s">
        <v>235</v>
      </c>
      <c r="D34" s="15" t="s">
        <v>236</v>
      </c>
      <c r="E34" s="15" t="s">
        <v>237</v>
      </c>
      <c r="F34" s="16"/>
      <c r="G34" s="17" t="s">
        <v>238</v>
      </c>
      <c r="H34" s="18" t="s">
        <v>239</v>
      </c>
    </row>
    <row r="35" spans="1:8" ht="12.75" customHeight="1" x14ac:dyDescent="0.25">
      <c r="A35" s="166" t="s">
        <v>26</v>
      </c>
      <c r="B35" s="19" t="s">
        <v>3</v>
      </c>
      <c r="C35" s="73">
        <v>18490.436763405316</v>
      </c>
      <c r="D35" s="73">
        <v>22305.103338272049</v>
      </c>
      <c r="E35" s="76">
        <v>26188.311139993348</v>
      </c>
      <c r="F35" s="22" t="s">
        <v>240</v>
      </c>
      <c r="G35" s="23">
        <v>41.63165248656</v>
      </c>
      <c r="H35" s="24">
        <v>17.409503748222164</v>
      </c>
    </row>
    <row r="36" spans="1:8" ht="12.75" customHeight="1" x14ac:dyDescent="0.25">
      <c r="A36" s="207"/>
      <c r="B36" s="25" t="s">
        <v>241</v>
      </c>
      <c r="C36" s="75">
        <v>13415.09557421866</v>
      </c>
      <c r="D36" s="75">
        <v>15536.144472789618</v>
      </c>
      <c r="E36" s="75">
        <v>18487.11653627886</v>
      </c>
      <c r="F36" s="27"/>
      <c r="G36" s="28">
        <v>37.808310302370785</v>
      </c>
      <c r="H36" s="29">
        <v>18.994236753253972</v>
      </c>
    </row>
    <row r="37" spans="1:8" x14ac:dyDescent="0.25">
      <c r="A37" s="30" t="s">
        <v>34</v>
      </c>
      <c r="B37" s="31" t="s">
        <v>3</v>
      </c>
      <c r="C37" s="77">
        <v>1443.3068707258924</v>
      </c>
      <c r="D37" s="77">
        <v>1586.2190352356936</v>
      </c>
      <c r="E37" s="76">
        <v>1947.3287259969647</v>
      </c>
      <c r="F37" s="22" t="s">
        <v>240</v>
      </c>
      <c r="G37" s="32">
        <v>34.921323073698204</v>
      </c>
      <c r="H37" s="33">
        <v>22.765436723410289</v>
      </c>
    </row>
    <row r="38" spans="1:8" x14ac:dyDescent="0.25">
      <c r="A38" s="34"/>
      <c r="B38" s="25" t="s">
        <v>241</v>
      </c>
      <c r="C38" s="75">
        <v>1101.4233074041033</v>
      </c>
      <c r="D38" s="75">
        <v>1104.5605032176782</v>
      </c>
      <c r="E38" s="75">
        <v>1396.7593997814934</v>
      </c>
      <c r="F38" s="27"/>
      <c r="G38" s="35">
        <v>26.814040559342686</v>
      </c>
      <c r="H38" s="29">
        <v>26.453860672422664</v>
      </c>
    </row>
    <row r="39" spans="1:8" x14ac:dyDescent="0.25">
      <c r="A39" s="30" t="s">
        <v>35</v>
      </c>
      <c r="B39" s="31" t="s">
        <v>3</v>
      </c>
      <c r="C39" s="77">
        <v>41.666176525629631</v>
      </c>
      <c r="D39" s="77">
        <v>45.676338946069102</v>
      </c>
      <c r="E39" s="76">
        <v>53.42915659424667</v>
      </c>
      <c r="F39" s="22" t="s">
        <v>240</v>
      </c>
      <c r="G39" s="37">
        <v>28.231484262496252</v>
      </c>
      <c r="H39" s="33">
        <v>16.973377961249184</v>
      </c>
    </row>
    <row r="40" spans="1:8" x14ac:dyDescent="0.25">
      <c r="A40" s="34"/>
      <c r="B40" s="25" t="s">
        <v>241</v>
      </c>
      <c r="C40" s="75">
        <v>38.215389174797153</v>
      </c>
      <c r="D40" s="75">
        <v>41.81865858357142</v>
      </c>
      <c r="E40" s="75">
        <v>48.945817249979903</v>
      </c>
      <c r="F40" s="27"/>
      <c r="G40" s="28">
        <v>28.078814076972463</v>
      </c>
      <c r="H40" s="29">
        <v>17.043011200766742</v>
      </c>
    </row>
    <row r="41" spans="1:8" x14ac:dyDescent="0.25">
      <c r="A41" s="30" t="s">
        <v>36</v>
      </c>
      <c r="B41" s="31" t="s">
        <v>3</v>
      </c>
      <c r="C41" s="77">
        <v>3082.5553135392311</v>
      </c>
      <c r="D41" s="77">
        <v>3547.0350266030227</v>
      </c>
      <c r="E41" s="76">
        <v>4563.4180346421317</v>
      </c>
      <c r="F41" s="22" t="s">
        <v>240</v>
      </c>
      <c r="G41" s="23">
        <v>48.040102138593909</v>
      </c>
      <c r="H41" s="24">
        <v>28.654439564767813</v>
      </c>
    </row>
    <row r="42" spans="1:8" x14ac:dyDescent="0.25">
      <c r="A42" s="34"/>
      <c r="B42" s="25" t="s">
        <v>241</v>
      </c>
      <c r="C42" s="75">
        <v>2202.5259060582175</v>
      </c>
      <c r="D42" s="75">
        <v>2118.5665807764117</v>
      </c>
      <c r="E42" s="75">
        <v>2883.3253483121803</v>
      </c>
      <c r="F42" s="27"/>
      <c r="G42" s="23">
        <v>30.909940281808787</v>
      </c>
      <c r="H42" s="24">
        <v>36.097934068963724</v>
      </c>
    </row>
    <row r="43" spans="1:8" x14ac:dyDescent="0.25">
      <c r="A43" s="30" t="s">
        <v>18</v>
      </c>
      <c r="B43" s="31" t="s">
        <v>3</v>
      </c>
      <c r="C43" s="77">
        <v>314.01071525743106</v>
      </c>
      <c r="D43" s="77">
        <v>286.53926207238607</v>
      </c>
      <c r="E43" s="76">
        <v>404.51364028558999</v>
      </c>
      <c r="F43" s="22" t="s">
        <v>240</v>
      </c>
      <c r="G43" s="37">
        <v>28.821604050665343</v>
      </c>
      <c r="H43" s="33">
        <v>41.17215119490362</v>
      </c>
    </row>
    <row r="44" spans="1:8" x14ac:dyDescent="0.25">
      <c r="A44" s="34"/>
      <c r="B44" s="25" t="s">
        <v>241</v>
      </c>
      <c r="C44" s="75">
        <v>217.2861066104953</v>
      </c>
      <c r="D44" s="75">
        <v>220.33622733620365</v>
      </c>
      <c r="E44" s="75">
        <v>299.93033413205069</v>
      </c>
      <c r="F44" s="27"/>
      <c r="G44" s="28">
        <v>38.034750040278709</v>
      </c>
      <c r="H44" s="29">
        <v>36.123931029461204</v>
      </c>
    </row>
    <row r="45" spans="1:8" x14ac:dyDescent="0.25">
      <c r="A45" s="30" t="s">
        <v>37</v>
      </c>
      <c r="B45" s="31" t="s">
        <v>3</v>
      </c>
      <c r="C45" s="77">
        <v>122.80734853914601</v>
      </c>
      <c r="D45" s="77">
        <v>124.01726400207801</v>
      </c>
      <c r="E45" s="76">
        <v>155.41253284491137</v>
      </c>
      <c r="F45" s="22" t="s">
        <v>240</v>
      </c>
      <c r="G45" s="37">
        <v>26.549864233386771</v>
      </c>
      <c r="H45" s="33">
        <v>25.315240660612631</v>
      </c>
    </row>
    <row r="46" spans="1:8" x14ac:dyDescent="0.25">
      <c r="A46" s="34"/>
      <c r="B46" s="25" t="s">
        <v>241</v>
      </c>
      <c r="C46" s="75">
        <v>84.634821093932032</v>
      </c>
      <c r="D46" s="75">
        <v>89.179167559947643</v>
      </c>
      <c r="E46" s="75">
        <v>110.16092333038443</v>
      </c>
      <c r="F46" s="27"/>
      <c r="G46" s="28">
        <v>30.160283801063684</v>
      </c>
      <c r="H46" s="29">
        <v>23.527642547607911</v>
      </c>
    </row>
    <row r="47" spans="1:8" x14ac:dyDescent="0.25">
      <c r="A47" s="30" t="s">
        <v>38</v>
      </c>
      <c r="B47" s="31" t="s">
        <v>3</v>
      </c>
      <c r="C47" s="77">
        <v>125.34639853072574</v>
      </c>
      <c r="D47" s="77">
        <v>197.8547435858155</v>
      </c>
      <c r="E47" s="76">
        <v>288.56598851999723</v>
      </c>
      <c r="F47" s="22" t="s">
        <v>240</v>
      </c>
      <c r="G47" s="23">
        <v>130.21482220668835</v>
      </c>
      <c r="H47" s="24">
        <v>45.847394553286307</v>
      </c>
    </row>
    <row r="48" spans="1:8" x14ac:dyDescent="0.25">
      <c r="A48" s="30"/>
      <c r="B48" s="25" t="s">
        <v>241</v>
      </c>
      <c r="C48" s="75">
        <v>83.415350401810983</v>
      </c>
      <c r="D48" s="75">
        <v>120.05779415703246</v>
      </c>
      <c r="E48" s="75">
        <v>180.40374884499155</v>
      </c>
      <c r="F48" s="27"/>
      <c r="G48" s="23">
        <v>116.27164302012559</v>
      </c>
      <c r="H48" s="24">
        <v>50.264087485255772</v>
      </c>
    </row>
    <row r="49" spans="1:8" x14ac:dyDescent="0.25">
      <c r="A49" s="38" t="s">
        <v>39</v>
      </c>
      <c r="B49" s="31" t="s">
        <v>3</v>
      </c>
      <c r="C49" s="77">
        <v>1748.7140824068442</v>
      </c>
      <c r="D49" s="77">
        <v>2094.913818640026</v>
      </c>
      <c r="E49" s="76">
        <v>2286.411586739333</v>
      </c>
      <c r="F49" s="22" t="s">
        <v>240</v>
      </c>
      <c r="G49" s="37">
        <v>30.748165737444509</v>
      </c>
      <c r="H49" s="33">
        <v>9.1410809549971503</v>
      </c>
    </row>
    <row r="50" spans="1:8" x14ac:dyDescent="0.25">
      <c r="A50" s="34"/>
      <c r="B50" s="25" t="s">
        <v>241</v>
      </c>
      <c r="C50" s="75">
        <v>1337.6941831651166</v>
      </c>
      <c r="D50" s="75">
        <v>1569.4773500678314</v>
      </c>
      <c r="E50" s="75">
        <v>1724.8001527462529</v>
      </c>
      <c r="F50" s="27"/>
      <c r="G50" s="28">
        <v>28.938301029702131</v>
      </c>
      <c r="H50" s="29">
        <v>9.896466659535335</v>
      </c>
    </row>
    <row r="51" spans="1:8" x14ac:dyDescent="0.25">
      <c r="A51" s="38" t="s">
        <v>40</v>
      </c>
      <c r="B51" s="31" t="s">
        <v>3</v>
      </c>
      <c r="C51" s="77">
        <v>1007.359069460327</v>
      </c>
      <c r="D51" s="77">
        <v>1206.5147935258947</v>
      </c>
      <c r="E51" s="76">
        <v>1429.1081582536369</v>
      </c>
      <c r="F51" s="22" t="s">
        <v>240</v>
      </c>
      <c r="G51" s="23">
        <v>41.866808130218544</v>
      </c>
      <c r="H51" s="24">
        <v>18.449285986559687</v>
      </c>
    </row>
    <row r="52" spans="1:8" x14ac:dyDescent="0.25">
      <c r="A52" s="34"/>
      <c r="B52" s="25" t="s">
        <v>241</v>
      </c>
      <c r="C52" s="75">
        <v>745.86630797012992</v>
      </c>
      <c r="D52" s="75">
        <v>830.47975049770503</v>
      </c>
      <c r="E52" s="75">
        <v>1007.3187924740491</v>
      </c>
      <c r="F52" s="27"/>
      <c r="G52" s="23">
        <v>35.053531941328799</v>
      </c>
      <c r="H52" s="24">
        <v>21.293600701325332</v>
      </c>
    </row>
    <row r="53" spans="1:8" x14ac:dyDescent="0.25">
      <c r="A53" s="30" t="s">
        <v>41</v>
      </c>
      <c r="B53" s="31" t="s">
        <v>3</v>
      </c>
      <c r="C53" s="77">
        <v>9064.4978353798924</v>
      </c>
      <c r="D53" s="77">
        <v>11142.007602277617</v>
      </c>
      <c r="E53" s="76">
        <v>12573.812479743108</v>
      </c>
      <c r="F53" s="22" t="s">
        <v>240</v>
      </c>
      <c r="G53" s="37">
        <v>38.714937198902646</v>
      </c>
      <c r="H53" s="33">
        <v>12.850510685101369</v>
      </c>
    </row>
    <row r="54" spans="1:8" x14ac:dyDescent="0.25">
      <c r="A54" s="34"/>
      <c r="B54" s="25" t="s">
        <v>241</v>
      </c>
      <c r="C54" s="75">
        <v>6591.8866966376954</v>
      </c>
      <c r="D54" s="75">
        <v>7990.3912420942861</v>
      </c>
      <c r="E54" s="75">
        <v>9059.0498947039432</v>
      </c>
      <c r="F54" s="27"/>
      <c r="G54" s="28">
        <v>37.427269484541767</v>
      </c>
      <c r="H54" s="29">
        <v>13.374296955321057</v>
      </c>
    </row>
    <row r="55" spans="1:8" x14ac:dyDescent="0.25">
      <c r="A55" s="30" t="s">
        <v>24</v>
      </c>
      <c r="B55" s="31" t="s">
        <v>3</v>
      </c>
      <c r="C55" s="77">
        <v>1540.1729530401956</v>
      </c>
      <c r="D55" s="77">
        <v>2074.3254533834447</v>
      </c>
      <c r="E55" s="76">
        <v>2593.7591811546608</v>
      </c>
      <c r="F55" s="22" t="s">
        <v>240</v>
      </c>
      <c r="G55" s="23">
        <v>68.407007539949205</v>
      </c>
      <c r="H55" s="24">
        <v>25.041091161657619</v>
      </c>
    </row>
    <row r="56" spans="1:8" ht="13.8" thickBot="1" x14ac:dyDescent="0.3">
      <c r="A56" s="54"/>
      <c r="B56" s="41" t="s">
        <v>241</v>
      </c>
      <c r="C56" s="79">
        <v>1012.1475057023622</v>
      </c>
      <c r="D56" s="79">
        <v>1451.2771984989538</v>
      </c>
      <c r="E56" s="79">
        <v>1776.4221247035302</v>
      </c>
      <c r="F56" s="43"/>
      <c r="G56" s="55">
        <v>75.510201299247683</v>
      </c>
      <c r="H56" s="45">
        <v>22.404053928558355</v>
      </c>
    </row>
    <row r="57" spans="1:8" x14ac:dyDescent="0.25">
      <c r="A57" s="6"/>
      <c r="B57" s="6"/>
      <c r="C57" s="59"/>
      <c r="D57" s="59"/>
      <c r="E57" s="21"/>
      <c r="F57" s="56"/>
      <c r="G57" s="23"/>
      <c r="H57" s="23"/>
    </row>
    <row r="58" spans="1:8" x14ac:dyDescent="0.25">
      <c r="A58" s="60"/>
      <c r="B58" s="57"/>
      <c r="C58" s="21"/>
      <c r="D58" s="21"/>
      <c r="E58" s="21"/>
      <c r="F58" s="58"/>
      <c r="G58" s="23"/>
      <c r="H58" s="23"/>
    </row>
    <row r="59" spans="1:8" x14ac:dyDescent="0.25">
      <c r="A59" s="46"/>
      <c r="B59" s="47"/>
      <c r="C59" s="48"/>
      <c r="D59" s="48"/>
      <c r="E59" s="48"/>
      <c r="F59" s="48"/>
      <c r="G59" s="49"/>
      <c r="H59" s="49"/>
    </row>
    <row r="60" spans="1:8" x14ac:dyDescent="0.25">
      <c r="A60" s="50"/>
      <c r="B60" s="50"/>
      <c r="C60" s="50"/>
      <c r="D60" s="50"/>
      <c r="E60" s="50"/>
      <c r="F60" s="50"/>
      <c r="G60" s="50"/>
      <c r="H60" s="50"/>
    </row>
    <row r="61" spans="1:8" ht="12.75" customHeight="1" x14ac:dyDescent="0.25">
      <c r="A61" s="52" t="str">
        <f>+Innhold!$B$123</f>
        <v>Finans Norge / Skadeforsikringsstatistikk</v>
      </c>
      <c r="H61" s="161">
        <v>12</v>
      </c>
    </row>
    <row r="62" spans="1:8" ht="12.75" customHeight="1" x14ac:dyDescent="0.25">
      <c r="A62" s="52" t="str">
        <f>+Innhold!$B$124</f>
        <v>Skadestatistikk for landbasert forsikring 3. kvartal 2024</v>
      </c>
      <c r="H62" s="162"/>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28" display="Tilbake til innholdsfortegnelsen" xr:uid="{00000000-0004-0000-07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68"/>
  <sheetViews>
    <sheetView showGridLines="0" showRowColHeaders="0" zoomScale="80" zoomScaleNormal="80" workbookViewId="0">
      <selection activeCell="K53" sqref="K53"/>
    </sheetView>
  </sheetViews>
  <sheetFormatPr defaultColWidth="11.44140625" defaultRowHeight="13.2" x14ac:dyDescent="0.25"/>
  <cols>
    <col min="1" max="1" width="26.44140625" style="1" customWidth="1"/>
    <col min="2" max="2" width="8.21875" style="1" customWidth="1"/>
    <col min="3" max="4" width="10.44140625" style="1" customWidth="1"/>
    <col min="5" max="5" width="9.77734375" style="1" customWidth="1"/>
    <col min="6" max="6" width="1.5546875" style="1" customWidth="1"/>
    <col min="7" max="7" width="7.5546875" style="1" customWidth="1"/>
    <col min="8" max="8" width="8.77734375" style="1" customWidth="1"/>
    <col min="9" max="16384" width="11.44140625" style="1"/>
  </cols>
  <sheetData>
    <row r="1" spans="1:8" ht="5.25" customHeight="1" x14ac:dyDescent="0.25"/>
    <row r="2" spans="1:8" x14ac:dyDescent="0.25">
      <c r="A2" s="85" t="s">
        <v>0</v>
      </c>
      <c r="B2" s="2"/>
      <c r="C2" s="2"/>
      <c r="D2" s="2"/>
      <c r="E2" s="2"/>
      <c r="F2" s="2"/>
      <c r="G2" s="2"/>
    </row>
    <row r="3" spans="1:8" ht="6" customHeight="1" x14ac:dyDescent="0.25">
      <c r="A3" s="3"/>
      <c r="B3" s="2"/>
      <c r="C3" s="2"/>
      <c r="D3" s="2"/>
      <c r="E3" s="2"/>
      <c r="F3" s="2"/>
      <c r="G3" s="2"/>
    </row>
    <row r="4" spans="1:8" ht="16.2" thickBot="1" x14ac:dyDescent="0.35">
      <c r="A4" s="4" t="s">
        <v>147</v>
      </c>
      <c r="B4" s="5"/>
      <c r="C4" s="5"/>
      <c r="D4" s="5"/>
      <c r="E4" s="5"/>
      <c r="F4" s="5"/>
      <c r="G4" s="5"/>
      <c r="H4" s="6"/>
    </row>
    <row r="5" spans="1:8" x14ac:dyDescent="0.25">
      <c r="A5" s="7"/>
      <c r="B5" s="8"/>
      <c r="C5" s="9"/>
      <c r="D5" s="8"/>
      <c r="E5" s="10"/>
      <c r="F5" s="11"/>
      <c r="G5" s="168" t="s">
        <v>1</v>
      </c>
      <c r="H5" s="165"/>
    </row>
    <row r="6" spans="1:8" x14ac:dyDescent="0.25">
      <c r="A6" s="12"/>
      <c r="B6" s="13"/>
      <c r="C6" s="14" t="s">
        <v>235</v>
      </c>
      <c r="D6" s="15" t="s">
        <v>236</v>
      </c>
      <c r="E6" s="15" t="s">
        <v>237</v>
      </c>
      <c r="F6" s="16"/>
      <c r="G6" s="17" t="s">
        <v>238</v>
      </c>
      <c r="H6" s="18" t="s">
        <v>239</v>
      </c>
    </row>
    <row r="7" spans="1:8" ht="13.2" customHeight="1" x14ac:dyDescent="0.25">
      <c r="A7" s="166" t="s">
        <v>17</v>
      </c>
      <c r="B7" s="19" t="s">
        <v>3</v>
      </c>
      <c r="C7" s="20">
        <v>410835.95298472245</v>
      </c>
      <c r="D7" s="20">
        <v>450068.5255934007</v>
      </c>
      <c r="E7" s="21">
        <v>490627.79187377979</v>
      </c>
      <c r="F7" s="22" t="s">
        <v>240</v>
      </c>
      <c r="G7" s="23">
        <v>19.421824771997137</v>
      </c>
      <c r="H7" s="24">
        <v>9.0117979760755418</v>
      </c>
    </row>
    <row r="8" spans="1:8" ht="13.2" customHeight="1" x14ac:dyDescent="0.25">
      <c r="A8" s="207"/>
      <c r="B8" s="25" t="s">
        <v>241</v>
      </c>
      <c r="C8" s="26">
        <v>304705.64875623921</v>
      </c>
      <c r="D8" s="26">
        <v>342328.10767540417</v>
      </c>
      <c r="E8" s="26">
        <v>370028.07141735993</v>
      </c>
      <c r="F8" s="27"/>
      <c r="G8" s="28">
        <v>21.437877153822598</v>
      </c>
      <c r="H8" s="29">
        <v>8.0916416504778681</v>
      </c>
    </row>
    <row r="9" spans="1:8" x14ac:dyDescent="0.25">
      <c r="A9" s="30" t="s">
        <v>18</v>
      </c>
      <c r="B9" s="31" t="s">
        <v>3</v>
      </c>
      <c r="C9" s="20">
        <v>26681.57740047287</v>
      </c>
      <c r="D9" s="20">
        <v>27970.22008695652</v>
      </c>
      <c r="E9" s="21">
        <v>36862.774335340473</v>
      </c>
      <c r="F9" s="22" t="s">
        <v>240</v>
      </c>
      <c r="G9" s="32">
        <v>38.158152278834763</v>
      </c>
      <c r="H9" s="33">
        <v>31.792936275574249</v>
      </c>
    </row>
    <row r="10" spans="1:8" x14ac:dyDescent="0.25">
      <c r="A10" s="34"/>
      <c r="B10" s="25" t="s">
        <v>241</v>
      </c>
      <c r="C10" s="26">
        <v>19957.753760574957</v>
      </c>
      <c r="D10" s="26">
        <v>17855.901595652176</v>
      </c>
      <c r="E10" s="26">
        <v>24741.305669565219</v>
      </c>
      <c r="F10" s="27"/>
      <c r="G10" s="35">
        <v>23.968388258401149</v>
      </c>
      <c r="H10" s="29">
        <v>38.560943209888677</v>
      </c>
    </row>
    <row r="11" spans="1:8" x14ac:dyDescent="0.25">
      <c r="A11" s="30" t="s">
        <v>19</v>
      </c>
      <c r="B11" s="31" t="s">
        <v>3</v>
      </c>
      <c r="C11" s="20">
        <v>67739.591334909564</v>
      </c>
      <c r="D11" s="20">
        <v>85037.066956521725</v>
      </c>
      <c r="E11" s="21">
        <v>98345.093117150231</v>
      </c>
      <c r="F11" s="22" t="s">
        <v>240</v>
      </c>
      <c r="G11" s="37">
        <v>45.181113701918861</v>
      </c>
      <c r="H11" s="33">
        <v>15.649676825557407</v>
      </c>
    </row>
    <row r="12" spans="1:8" x14ac:dyDescent="0.25">
      <c r="A12" s="34"/>
      <c r="B12" s="25" t="s">
        <v>241</v>
      </c>
      <c r="C12" s="26">
        <v>49350.179201916522</v>
      </c>
      <c r="D12" s="26">
        <v>62862.338652173916</v>
      </c>
      <c r="E12" s="26">
        <v>72345.685565217398</v>
      </c>
      <c r="F12" s="27"/>
      <c r="G12" s="28">
        <v>46.596601542650205</v>
      </c>
      <c r="H12" s="29">
        <v>15.085895810393197</v>
      </c>
    </row>
    <row r="13" spans="1:8" x14ac:dyDescent="0.25">
      <c r="A13" s="30" t="s">
        <v>20</v>
      </c>
      <c r="B13" s="31" t="s">
        <v>3</v>
      </c>
      <c r="C13" s="20">
        <v>37706.710159480739</v>
      </c>
      <c r="D13" s="20">
        <v>39041.936645962734</v>
      </c>
      <c r="E13" s="21">
        <v>41407.842581531695</v>
      </c>
      <c r="F13" s="22" t="s">
        <v>240</v>
      </c>
      <c r="G13" s="23">
        <v>9.8155803208420878</v>
      </c>
      <c r="H13" s="24">
        <v>6.0599092637829273</v>
      </c>
    </row>
    <row r="14" spans="1:8" x14ac:dyDescent="0.25">
      <c r="A14" s="34"/>
      <c r="B14" s="25" t="s">
        <v>241</v>
      </c>
      <c r="C14" s="26">
        <v>28237.371048531677</v>
      </c>
      <c r="D14" s="26">
        <v>29262.351739130434</v>
      </c>
      <c r="E14" s="26">
        <v>31026.755031055902</v>
      </c>
      <c r="F14" s="27"/>
      <c r="G14" s="23">
        <v>9.8783416406934492</v>
      </c>
      <c r="H14" s="24">
        <v>6.0296018162000848</v>
      </c>
    </row>
    <row r="15" spans="1:8" x14ac:dyDescent="0.25">
      <c r="A15" s="30" t="s">
        <v>21</v>
      </c>
      <c r="B15" s="31" t="s">
        <v>3</v>
      </c>
      <c r="C15" s="20">
        <v>7842.2487965152177</v>
      </c>
      <c r="D15" s="20">
        <v>8856.8981884057976</v>
      </c>
      <c r="E15" s="21">
        <v>9793.2898310291694</v>
      </c>
      <c r="F15" s="22" t="s">
        <v>240</v>
      </c>
      <c r="G15" s="37">
        <v>24.87859139818309</v>
      </c>
      <c r="H15" s="33">
        <v>10.57245575938947</v>
      </c>
    </row>
    <row r="16" spans="1:8" x14ac:dyDescent="0.25">
      <c r="A16" s="34"/>
      <c r="B16" s="25" t="s">
        <v>241</v>
      </c>
      <c r="C16" s="26">
        <v>5981.4415558217388</v>
      </c>
      <c r="D16" s="26">
        <v>6799.9359239130436</v>
      </c>
      <c r="E16" s="26">
        <v>7502.3452173913047</v>
      </c>
      <c r="F16" s="27"/>
      <c r="G16" s="28">
        <v>25.427042083012068</v>
      </c>
      <c r="H16" s="29">
        <v>10.32964576928039</v>
      </c>
    </row>
    <row r="17" spans="1:8" x14ac:dyDescent="0.25">
      <c r="A17" s="30" t="s">
        <v>22</v>
      </c>
      <c r="B17" s="31" t="s">
        <v>3</v>
      </c>
      <c r="C17" s="20">
        <v>8809.2487965152177</v>
      </c>
      <c r="D17" s="20">
        <v>9076.8981884057976</v>
      </c>
      <c r="E17" s="21">
        <v>8931.9959907622288</v>
      </c>
      <c r="F17" s="22" t="s">
        <v>240</v>
      </c>
      <c r="G17" s="37">
        <v>1.3933900277123286</v>
      </c>
      <c r="H17" s="33">
        <v>-1.5963845207458291</v>
      </c>
    </row>
    <row r="18" spans="1:8" x14ac:dyDescent="0.25">
      <c r="A18" s="34"/>
      <c r="B18" s="25" t="s">
        <v>241</v>
      </c>
      <c r="C18" s="26">
        <v>6716.4415558217388</v>
      </c>
      <c r="D18" s="26">
        <v>8101.9359239130436</v>
      </c>
      <c r="E18" s="26">
        <v>7543.3452173913047</v>
      </c>
      <c r="F18" s="27"/>
      <c r="G18" s="28">
        <v>12.311633395407355</v>
      </c>
      <c r="H18" s="29">
        <v>-6.8945337480767535</v>
      </c>
    </row>
    <row r="19" spans="1:8" x14ac:dyDescent="0.25">
      <c r="A19" s="30" t="s">
        <v>189</v>
      </c>
      <c r="B19" s="31" t="s">
        <v>3</v>
      </c>
      <c r="C19" s="20">
        <v>225820.27539870187</v>
      </c>
      <c r="D19" s="20">
        <v>240331.84161490682</v>
      </c>
      <c r="E19" s="21">
        <v>245247.23933908006</v>
      </c>
      <c r="F19" s="22" t="s">
        <v>240</v>
      </c>
      <c r="G19" s="23">
        <v>8.6028430822159265</v>
      </c>
      <c r="H19" s="24">
        <v>2.0452544661349492</v>
      </c>
    </row>
    <row r="20" spans="1:8" x14ac:dyDescent="0.25">
      <c r="A20" s="30"/>
      <c r="B20" s="25" t="s">
        <v>241</v>
      </c>
      <c r="C20" s="26">
        <v>170294.9276213292</v>
      </c>
      <c r="D20" s="26">
        <v>183554.87934782609</v>
      </c>
      <c r="E20" s="26">
        <v>186514.38757763975</v>
      </c>
      <c r="F20" s="27"/>
      <c r="G20" s="23">
        <v>9.5243353298087925</v>
      </c>
      <c r="H20" s="24">
        <v>1.6123288252150303</v>
      </c>
    </row>
    <row r="21" spans="1:8" x14ac:dyDescent="0.25">
      <c r="A21" s="38" t="s">
        <v>12</v>
      </c>
      <c r="B21" s="31" t="s">
        <v>3</v>
      </c>
      <c r="C21" s="20">
        <v>2373.5492779091301</v>
      </c>
      <c r="D21" s="20">
        <v>2749.338913043478</v>
      </c>
      <c r="E21" s="21">
        <v>3346.4774875682779</v>
      </c>
      <c r="F21" s="22" t="s">
        <v>240</v>
      </c>
      <c r="G21" s="37">
        <v>40.99043650428041</v>
      </c>
      <c r="H21" s="33">
        <v>21.719351211734605</v>
      </c>
    </row>
    <row r="22" spans="1:8" x14ac:dyDescent="0.25">
      <c r="A22" s="34"/>
      <c r="B22" s="25" t="s">
        <v>241</v>
      </c>
      <c r="C22" s="26">
        <v>1939.2649334930434</v>
      </c>
      <c r="D22" s="26">
        <v>1681.3615543478261</v>
      </c>
      <c r="E22" s="26">
        <v>2233.8071304347827</v>
      </c>
      <c r="F22" s="27"/>
      <c r="G22" s="28">
        <v>15.188342338104576</v>
      </c>
      <c r="H22" s="29">
        <v>32.857036290522387</v>
      </c>
    </row>
    <row r="23" spans="1:8" x14ac:dyDescent="0.25">
      <c r="A23" s="38" t="s">
        <v>23</v>
      </c>
      <c r="B23" s="31" t="s">
        <v>3</v>
      </c>
      <c r="C23" s="20">
        <v>12585.248796515218</v>
      </c>
      <c r="D23" s="20">
        <v>12407.898188405798</v>
      </c>
      <c r="E23" s="21">
        <v>13117.721344950409</v>
      </c>
      <c r="F23" s="22" t="s">
        <v>240</v>
      </c>
      <c r="G23" s="23">
        <v>4.2309258803260974</v>
      </c>
      <c r="H23" s="24">
        <v>5.720736467743464</v>
      </c>
    </row>
    <row r="24" spans="1:8" x14ac:dyDescent="0.25">
      <c r="A24" s="34"/>
      <c r="B24" s="25" t="s">
        <v>241</v>
      </c>
      <c r="C24" s="26">
        <v>9159.4415558217388</v>
      </c>
      <c r="D24" s="26">
        <v>9047.9359239130426</v>
      </c>
      <c r="E24" s="26">
        <v>9559.3452173913047</v>
      </c>
      <c r="F24" s="27"/>
      <c r="G24" s="28">
        <v>4.3660266745780802</v>
      </c>
      <c r="H24" s="29">
        <v>5.6522205481876142</v>
      </c>
    </row>
    <row r="25" spans="1:8" x14ac:dyDescent="0.25">
      <c r="A25" s="30" t="s">
        <v>24</v>
      </c>
      <c r="B25" s="31" t="s">
        <v>3</v>
      </c>
      <c r="C25" s="20">
        <v>35015.497593030435</v>
      </c>
      <c r="D25" s="20">
        <v>45644.796376811588</v>
      </c>
      <c r="E25" s="21">
        <v>52271.66261062798</v>
      </c>
      <c r="F25" s="22" t="s">
        <v>240</v>
      </c>
      <c r="G25" s="23">
        <v>49.281507343286336</v>
      </c>
      <c r="H25" s="24">
        <v>14.518338912303633</v>
      </c>
    </row>
    <row r="26" spans="1:8" ht="13.8" thickBot="1" x14ac:dyDescent="0.3">
      <c r="A26" s="40"/>
      <c r="B26" s="41" t="s">
        <v>241</v>
      </c>
      <c r="C26" s="42">
        <v>25048.883111643478</v>
      </c>
      <c r="D26" s="42">
        <v>34645.871847826085</v>
      </c>
      <c r="E26" s="42">
        <v>38884.690434782606</v>
      </c>
      <c r="F26" s="43"/>
      <c r="G26" s="44">
        <v>55.235226502804949</v>
      </c>
      <c r="H26" s="45">
        <v>12.234700300152767</v>
      </c>
    </row>
    <row r="31" spans="1:8" x14ac:dyDescent="0.25">
      <c r="A31" s="46"/>
      <c r="B31" s="47"/>
      <c r="C31" s="48"/>
      <c r="D31" s="53"/>
      <c r="E31" s="48"/>
      <c r="F31" s="48"/>
      <c r="G31" s="49"/>
      <c r="H31" s="49"/>
    </row>
    <row r="32" spans="1:8" ht="16.2" thickBot="1" x14ac:dyDescent="0.35">
      <c r="A32" s="4" t="s">
        <v>25</v>
      </c>
      <c r="B32" s="5"/>
      <c r="C32" s="5"/>
      <c r="D32" s="5"/>
      <c r="E32" s="5"/>
      <c r="F32" s="5"/>
      <c r="G32" s="5"/>
      <c r="H32" s="6"/>
    </row>
    <row r="33" spans="1:8" x14ac:dyDescent="0.25">
      <c r="A33" s="7"/>
      <c r="B33" s="8"/>
      <c r="C33" s="168" t="s">
        <v>16</v>
      </c>
      <c r="D33" s="164"/>
      <c r="E33" s="164"/>
      <c r="F33" s="169"/>
      <c r="G33" s="168" t="s">
        <v>1</v>
      </c>
      <c r="H33" s="165"/>
    </row>
    <row r="34" spans="1:8" x14ac:dyDescent="0.25">
      <c r="A34" s="12"/>
      <c r="B34" s="13"/>
      <c r="C34" s="14" t="s">
        <v>235</v>
      </c>
      <c r="D34" s="15" t="s">
        <v>236</v>
      </c>
      <c r="E34" s="15" t="s">
        <v>237</v>
      </c>
      <c r="F34" s="16"/>
      <c r="G34" s="17" t="s">
        <v>238</v>
      </c>
      <c r="H34" s="18" t="s">
        <v>239</v>
      </c>
    </row>
    <row r="35" spans="1:8" ht="13.2" customHeight="1" x14ac:dyDescent="0.25">
      <c r="A35" s="166" t="s">
        <v>17</v>
      </c>
      <c r="B35" s="19" t="s">
        <v>3</v>
      </c>
      <c r="C35" s="73">
        <v>9776.7076031225224</v>
      </c>
      <c r="D35" s="73">
        <v>12671.146060842102</v>
      </c>
      <c r="E35" s="76">
        <v>13437.626529126157</v>
      </c>
      <c r="F35" s="22" t="s">
        <v>240</v>
      </c>
      <c r="G35" s="23">
        <v>37.445314666405665</v>
      </c>
      <c r="H35" s="24">
        <v>6.0490224373052115</v>
      </c>
    </row>
    <row r="36" spans="1:8" ht="13.2" customHeight="1" x14ac:dyDescent="0.25">
      <c r="A36" s="207"/>
      <c r="B36" s="25" t="s">
        <v>241</v>
      </c>
      <c r="C36" s="75">
        <v>6974.8124618342954</v>
      </c>
      <c r="D36" s="75">
        <v>9353.8352813363163</v>
      </c>
      <c r="E36" s="75">
        <v>9806.0756895503855</v>
      </c>
      <c r="F36" s="27"/>
      <c r="G36" s="28">
        <v>40.592678917298088</v>
      </c>
      <c r="H36" s="29">
        <v>4.8348126154885733</v>
      </c>
    </row>
    <row r="37" spans="1:8" x14ac:dyDescent="0.25">
      <c r="A37" s="30" t="s">
        <v>18</v>
      </c>
      <c r="B37" s="31" t="s">
        <v>3</v>
      </c>
      <c r="C37" s="73">
        <v>3285.2269166847313</v>
      </c>
      <c r="D37" s="73">
        <v>3554.5070710760674</v>
      </c>
      <c r="E37" s="76">
        <v>4313.8238006883967</v>
      </c>
      <c r="F37" s="22" t="s">
        <v>240</v>
      </c>
      <c r="G37" s="32">
        <v>31.309766725084188</v>
      </c>
      <c r="H37" s="33">
        <v>21.362082404929893</v>
      </c>
    </row>
    <row r="38" spans="1:8" x14ac:dyDescent="0.25">
      <c r="A38" s="34"/>
      <c r="B38" s="25" t="s">
        <v>241</v>
      </c>
      <c r="C38" s="75">
        <v>2272.1708947638431</v>
      </c>
      <c r="D38" s="75">
        <v>2387.9040857851064</v>
      </c>
      <c r="E38" s="75">
        <v>2925.9835194995385</v>
      </c>
      <c r="F38" s="27"/>
      <c r="G38" s="35">
        <v>28.774799740740832</v>
      </c>
      <c r="H38" s="29">
        <v>22.533544664442388</v>
      </c>
    </row>
    <row r="39" spans="1:8" x14ac:dyDescent="0.25">
      <c r="A39" s="30" t="s">
        <v>19</v>
      </c>
      <c r="B39" s="31" t="s">
        <v>3</v>
      </c>
      <c r="C39" s="73">
        <v>3364.3179120241448</v>
      </c>
      <c r="D39" s="73">
        <v>5120.6675226879743</v>
      </c>
      <c r="E39" s="76">
        <v>5399.6102833106825</v>
      </c>
      <c r="F39" s="22" t="s">
        <v>240</v>
      </c>
      <c r="G39" s="37">
        <v>60.496434180977928</v>
      </c>
      <c r="H39" s="33">
        <v>5.4473905870046337</v>
      </c>
    </row>
    <row r="40" spans="1:8" x14ac:dyDescent="0.25">
      <c r="A40" s="34"/>
      <c r="B40" s="25" t="s">
        <v>241</v>
      </c>
      <c r="C40" s="75">
        <v>2379.0582285982714</v>
      </c>
      <c r="D40" s="75">
        <v>3698.7187550729655</v>
      </c>
      <c r="E40" s="75">
        <v>3872.5152214249824</v>
      </c>
      <c r="F40" s="27"/>
      <c r="G40" s="28">
        <v>62.775134079280093</v>
      </c>
      <c r="H40" s="29">
        <v>4.6988289151113918</v>
      </c>
    </row>
    <row r="41" spans="1:8" x14ac:dyDescent="0.25">
      <c r="A41" s="30" t="s">
        <v>20</v>
      </c>
      <c r="B41" s="31" t="s">
        <v>3</v>
      </c>
      <c r="C41" s="73">
        <v>470.09847630887197</v>
      </c>
      <c r="D41" s="73">
        <v>545.97330363704884</v>
      </c>
      <c r="E41" s="76">
        <v>568.20118078293342</v>
      </c>
      <c r="F41" s="22" t="s">
        <v>240</v>
      </c>
      <c r="G41" s="23">
        <v>20.868543383579123</v>
      </c>
      <c r="H41" s="24">
        <v>4.0712388312416721</v>
      </c>
    </row>
    <row r="42" spans="1:8" x14ac:dyDescent="0.25">
      <c r="A42" s="34"/>
      <c r="B42" s="25" t="s">
        <v>241</v>
      </c>
      <c r="C42" s="75">
        <v>348.95346750603125</v>
      </c>
      <c r="D42" s="75">
        <v>409.78362531463114</v>
      </c>
      <c r="E42" s="75">
        <v>424.89136552645056</v>
      </c>
      <c r="F42" s="27"/>
      <c r="G42" s="23">
        <v>21.76161153037026</v>
      </c>
      <c r="H42" s="24">
        <v>3.6867603482739781</v>
      </c>
    </row>
    <row r="43" spans="1:8" x14ac:dyDescent="0.25">
      <c r="A43" s="30" t="s">
        <v>21</v>
      </c>
      <c r="B43" s="31" t="s">
        <v>3</v>
      </c>
      <c r="C43" s="73">
        <v>85.793051935449185</v>
      </c>
      <c r="D43" s="73">
        <v>101.18136764183718</v>
      </c>
      <c r="E43" s="76">
        <v>111.84439963561478</v>
      </c>
      <c r="F43" s="22" t="s">
        <v>240</v>
      </c>
      <c r="G43" s="37">
        <v>30.3653350853711</v>
      </c>
      <c r="H43" s="33">
        <v>10.538533172948107</v>
      </c>
    </row>
    <row r="44" spans="1:8" x14ac:dyDescent="0.25">
      <c r="A44" s="34"/>
      <c r="B44" s="25" t="s">
        <v>241</v>
      </c>
      <c r="C44" s="75">
        <v>63.799407398622989</v>
      </c>
      <c r="D44" s="75">
        <v>79.178272136271886</v>
      </c>
      <c r="E44" s="75">
        <v>86.022741810275789</v>
      </c>
      <c r="F44" s="27"/>
      <c r="G44" s="28">
        <v>34.833136102346401</v>
      </c>
      <c r="H44" s="29">
        <v>8.6443786778070262</v>
      </c>
    </row>
    <row r="45" spans="1:8" x14ac:dyDescent="0.25">
      <c r="A45" s="30" t="s">
        <v>22</v>
      </c>
      <c r="B45" s="31" t="s">
        <v>3</v>
      </c>
      <c r="C45" s="73">
        <v>46.335071761348658</v>
      </c>
      <c r="D45" s="73">
        <v>56.763969948136399</v>
      </c>
      <c r="E45" s="76">
        <v>49.193809234073669</v>
      </c>
      <c r="F45" s="22" t="s">
        <v>240</v>
      </c>
      <c r="G45" s="37">
        <v>6.1697055039627458</v>
      </c>
      <c r="H45" s="33">
        <v>-13.336207317739351</v>
      </c>
    </row>
    <row r="46" spans="1:8" x14ac:dyDescent="0.25">
      <c r="A46" s="34"/>
      <c r="B46" s="25" t="s">
        <v>241</v>
      </c>
      <c r="C46" s="75">
        <v>35.971509854373373</v>
      </c>
      <c r="D46" s="75">
        <v>65.724633900383395</v>
      </c>
      <c r="E46" s="75">
        <v>48.942054523981547</v>
      </c>
      <c r="F46" s="27"/>
      <c r="G46" s="28">
        <v>36.057826658146865</v>
      </c>
      <c r="H46" s="29">
        <v>-25.534686738367597</v>
      </c>
    </row>
    <row r="47" spans="1:8" x14ac:dyDescent="0.25">
      <c r="A47" s="30" t="s">
        <v>189</v>
      </c>
      <c r="B47" s="31" t="s">
        <v>3</v>
      </c>
      <c r="C47" s="73">
        <v>1289.9056950415593</v>
      </c>
      <c r="D47" s="73">
        <v>1572.6771620382347</v>
      </c>
      <c r="E47" s="76">
        <v>1529.3919742823214</v>
      </c>
      <c r="F47" s="22" t="s">
        <v>240</v>
      </c>
      <c r="G47" s="23">
        <v>18.566185122009713</v>
      </c>
      <c r="H47" s="24">
        <v>-2.7523250671367521</v>
      </c>
    </row>
    <row r="48" spans="1:8" x14ac:dyDescent="0.25">
      <c r="A48" s="30"/>
      <c r="B48" s="25" t="s">
        <v>241</v>
      </c>
      <c r="C48" s="75">
        <v>992.77183615141234</v>
      </c>
      <c r="D48" s="75">
        <v>1265.9850257977882</v>
      </c>
      <c r="E48" s="75">
        <v>1212.5813650567964</v>
      </c>
      <c r="F48" s="27"/>
      <c r="G48" s="23">
        <v>22.140991605634113</v>
      </c>
      <c r="H48" s="24">
        <v>-4.2183485312030768</v>
      </c>
    </row>
    <row r="49" spans="1:8" x14ac:dyDescent="0.25">
      <c r="A49" s="38" t="s">
        <v>12</v>
      </c>
      <c r="B49" s="31" t="s">
        <v>3</v>
      </c>
      <c r="C49" s="73">
        <v>26.14674275859733</v>
      </c>
      <c r="D49" s="73">
        <v>39.377140170397041</v>
      </c>
      <c r="E49" s="76">
        <v>56.732448810096031</v>
      </c>
      <c r="F49" s="22" t="s">
        <v>240</v>
      </c>
      <c r="G49" s="37">
        <v>116.97711770022212</v>
      </c>
      <c r="H49" s="33">
        <v>44.074578713937086</v>
      </c>
    </row>
    <row r="50" spans="1:8" x14ac:dyDescent="0.25">
      <c r="A50" s="34"/>
      <c r="B50" s="25" t="s">
        <v>241</v>
      </c>
      <c r="C50" s="75">
        <v>23.064103048558252</v>
      </c>
      <c r="D50" s="75">
        <v>24.323989110669558</v>
      </c>
      <c r="E50" s="75">
        <v>38.934502683349685</v>
      </c>
      <c r="F50" s="27"/>
      <c r="G50" s="28">
        <v>68.809958060708112</v>
      </c>
      <c r="H50" s="29">
        <v>60.066272461334563</v>
      </c>
    </row>
    <row r="51" spans="1:8" x14ac:dyDescent="0.25">
      <c r="A51" s="38" t="s">
        <v>23</v>
      </c>
      <c r="B51" s="31" t="s">
        <v>3</v>
      </c>
      <c r="C51" s="73">
        <v>385.10912217582609</v>
      </c>
      <c r="D51" s="73">
        <v>416.94552770584698</v>
      </c>
      <c r="E51" s="76">
        <v>385.03242557170825</v>
      </c>
      <c r="F51" s="22" t="s">
        <v>240</v>
      </c>
      <c r="G51" s="23">
        <v>-1.9915551126004516E-2</v>
      </c>
      <c r="H51" s="24">
        <v>-7.6540219317697762</v>
      </c>
    </row>
    <row r="52" spans="1:8" x14ac:dyDescent="0.25">
      <c r="A52" s="34"/>
      <c r="B52" s="25" t="s">
        <v>241</v>
      </c>
      <c r="C52" s="75">
        <v>263.30159242169486</v>
      </c>
      <c r="D52" s="75">
        <v>302.7578707455466</v>
      </c>
      <c r="E52" s="75">
        <v>273.91883206581372</v>
      </c>
      <c r="F52" s="27"/>
      <c r="G52" s="28">
        <v>4.0323491956382185</v>
      </c>
      <c r="H52" s="29">
        <v>-9.5254463934219871</v>
      </c>
    </row>
    <row r="53" spans="1:8" x14ac:dyDescent="0.25">
      <c r="A53" s="30" t="s">
        <v>24</v>
      </c>
      <c r="B53" s="31" t="s">
        <v>3</v>
      </c>
      <c r="C53" s="73">
        <v>823.77461443199422</v>
      </c>
      <c r="D53" s="73">
        <v>1263.052995936559</v>
      </c>
      <c r="E53" s="76">
        <v>1119.7055084324361</v>
      </c>
      <c r="F53" s="22" t="s">
        <v>240</v>
      </c>
      <c r="G53" s="23">
        <v>35.923769537920379</v>
      </c>
      <c r="H53" s="24">
        <v>-11.349285260816018</v>
      </c>
    </row>
    <row r="54" spans="1:8" ht="13.8" thickBot="1" x14ac:dyDescent="0.3">
      <c r="A54" s="40"/>
      <c r="B54" s="41" t="s">
        <v>241</v>
      </c>
      <c r="C54" s="79">
        <v>595.72142209148649</v>
      </c>
      <c r="D54" s="79">
        <v>1119.4590234729551</v>
      </c>
      <c r="E54" s="79">
        <v>922.99643445919696</v>
      </c>
      <c r="F54" s="43"/>
      <c r="G54" s="44">
        <v>54.937593350042391</v>
      </c>
      <c r="H54" s="45">
        <v>-17.549779392930546</v>
      </c>
    </row>
    <row r="59" spans="1:8" x14ac:dyDescent="0.25">
      <c r="A59" s="46"/>
      <c r="B59" s="47"/>
      <c r="C59" s="48"/>
      <c r="D59" s="48"/>
      <c r="E59" s="48"/>
      <c r="F59" s="48"/>
      <c r="G59" s="49"/>
      <c r="H59" s="49"/>
    </row>
    <row r="60" spans="1:8" x14ac:dyDescent="0.25">
      <c r="A60" s="50"/>
      <c r="B60" s="50"/>
      <c r="C60" s="50"/>
      <c r="D60" s="50"/>
      <c r="E60" s="50"/>
      <c r="F60" s="50"/>
      <c r="G60" s="50"/>
      <c r="H60" s="50"/>
    </row>
    <row r="61" spans="1:8" ht="12.75" customHeight="1" x14ac:dyDescent="0.25">
      <c r="A61" s="52" t="str">
        <f>+Innhold!$B$123</f>
        <v>Finans Norge / Skadeforsikringsstatistikk</v>
      </c>
      <c r="G61" s="51"/>
      <c r="H61" s="162">
        <v>13</v>
      </c>
    </row>
    <row r="62" spans="1:8" ht="12.75" customHeight="1" x14ac:dyDescent="0.25">
      <c r="A62" s="52" t="str">
        <f>+Innhold!$B$124</f>
        <v>Skadestatistikk for landbasert forsikring 3. kvartal 2024</v>
      </c>
      <c r="G62" s="51"/>
      <c r="H62" s="162"/>
    </row>
    <row r="67" ht="12.75" customHeight="1" x14ac:dyDescent="0.25"/>
    <row r="68" ht="12.75" customHeight="1" x14ac:dyDescent="0.25"/>
  </sheetData>
  <mergeCells count="6">
    <mergeCell ref="H61:H62"/>
    <mergeCell ref="A35:A36"/>
    <mergeCell ref="A7:A8"/>
    <mergeCell ref="G5:H5"/>
    <mergeCell ref="G33:H33"/>
    <mergeCell ref="C33:F33"/>
  </mergeCells>
  <phoneticPr fontId="0" type="noConversion"/>
  <hyperlinks>
    <hyperlink ref="A2" location="Innhold!A31" display="Tilbake til innholdsfortegnelsen" xr:uid="{00000000-0004-0000-0800-000000000000}"/>
  </hyperlinks>
  <pageMargins left="0.78740157480314965" right="0.78740157480314965" top="0.98425196850393704" bottom="0.19685039370078741" header="3.937007874015748E-2" footer="3.937007874015748E-2"/>
  <pageSetup paperSize="9" scale="99"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Statistikk" ma:contentTypeID="0x0101000C511E5DF31BAD48807550FE88829D9D0038FF55C83469DE4F9B7DCA1B89E318DA" ma:contentTypeVersion="12" ma:contentTypeDescription="" ma:contentTypeScope="" ma:versionID="9f32ed696e8e30ef6440326c098a070b">
  <xsd:schema xmlns:xsd="http://www.w3.org/2001/XMLSchema" xmlns:xs="http://www.w3.org/2001/XMLSchema" xmlns:p="http://schemas.microsoft.com/office/2006/metadata/properties" xmlns:ns2="6edf9311-6556-4af2-85ff-d57844cfe120" xmlns:ns3="d35b3e2b-d440-44dd-b9dd-e54a3943adc2" targetNamespace="http://schemas.microsoft.com/office/2006/metadata/properties" ma:root="true" ma:fieldsID="63f587df87907ad81c79d088cab3b763" ns2:_="" ns3:_="">
    <xsd:import namespace="6edf9311-6556-4af2-85ff-d57844cfe120"/>
    <xsd:import namespace="d35b3e2b-d440-44dd-b9dd-e54a3943adc2"/>
    <xsd:element name="properties">
      <xsd:complexType>
        <xsd:sequence>
          <xsd:element name="documentManagement">
            <xsd:complexType>
              <xsd:all>
                <xsd:element ref="ns2:a0e180d50ff4423da66c611fe0af74a4" minOccurs="0"/>
                <xsd:element ref="ns2:TaxCatchAll" minOccurs="0"/>
                <xsd:element ref="ns2:TaxCatchAllLabel" minOccurs="0"/>
                <xsd:element ref="ns2:_dlc_DocId" minOccurs="0"/>
                <xsd:element ref="ns2:_dlc_DocIdUrl" minOccurs="0"/>
                <xsd:element ref="ns2:_dlc_DocIdPersistId" minOccurs="0"/>
                <xsd:element ref="ns3:MediaServiceMetadata" minOccurs="0"/>
                <xsd:element ref="ns3:MediaServiceFastMetadata" minOccurs="0"/>
                <xsd:element ref="ns3:MediaServiceObjectDetectorVersions" minOccurs="0"/>
                <xsd:element ref="ns3:MediaServiceSearchProperties" minOccurs="0"/>
                <xsd:element ref="ns3:lcf76f155ced4ddcb4097134ff3c332f" minOccurs="0"/>
                <xsd:element ref="ns3:MediaServiceDateTake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df9311-6556-4af2-85ff-d57844cfe120" elementFormDefault="qualified">
    <xsd:import namespace="http://schemas.microsoft.com/office/2006/documentManagement/types"/>
    <xsd:import namespace="http://schemas.microsoft.com/office/infopath/2007/PartnerControls"/>
    <xsd:element name="a0e180d50ff4423da66c611fe0af74a4" ma:index="8" ma:taxonomy="true" ma:internalName="a0e180d50ff4423da66c611fe0af74a4" ma:taxonomyFieldName="Statistikk" ma:displayName="Statistikk" ma:indexed="true" ma:default="" ma:fieldId="{a0e180d5-0ff4-423d-a66c-611fe0af74a4}" ma:sspId="dab2b8ef-c951-45bf-a0d0-9b3f2fbb5ccb" ma:termSetId="11bf6401-ff6f-43ab-90c7-9959af6e7799"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550ebe59-b68a-4ac7-afab-48fa3cf54c5c}" ma:internalName="TaxCatchAll" ma:showField="CatchAllData" ma:web="6edf9311-6556-4af2-85ff-d57844cfe120">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550ebe59-b68a-4ac7-afab-48fa3cf54c5c}" ma:internalName="TaxCatchAllLabel" ma:readOnly="true" ma:showField="CatchAllDataLabel" ma:web="6edf9311-6556-4af2-85ff-d57844cfe120">
      <xsd:complexType>
        <xsd:complexContent>
          <xsd:extension base="dms:MultiChoiceLookup">
            <xsd:sequence>
              <xsd:element name="Value" type="dms:Lookup" maxOccurs="unbounded" minOccurs="0" nillable="true"/>
            </xsd:sequence>
          </xsd:extension>
        </xsd:complexContent>
      </xsd:complexType>
    </xsd:element>
    <xsd:element name="_dlc_DocId" ma:index="12" nillable="true" ma:displayName="Dokument-ID-verdi" ma:description="Verdien for dokument-IDen som er tilordnet elementet." ma:internalName="_dlc_DocId" ma:readOnly="true">
      <xsd:simpleType>
        <xsd:restriction base="dms:Text"/>
      </xsd:simpleType>
    </xsd:element>
    <xsd:element name="_dlc_DocIdUrl" ma:index="13" nillable="true" ma:displayName="Dokument-ID" ma:description="Fast kobling til dokumente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35b3e2b-d440-44dd-b9dd-e54a3943adc2" elementFormDefault="qualified">
    <xsd:import namespace="http://schemas.microsoft.com/office/2006/documentManagement/types"/>
    <xsd:import namespace="http://schemas.microsoft.com/office/infopath/2007/PartnerControls"/>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lcf76f155ced4ddcb4097134ff3c332f" ma:index="20" nillable="true" ma:taxonomy="true" ma:internalName="lcf76f155ced4ddcb4097134ff3c332f" ma:taxonomyFieldName="MediaServiceImageTags" ma:displayName="Bildemerkelapper" ma:readOnly="false" ma:fieldId="{5cf76f15-5ced-4ddc-b409-7134ff3c332f}" ma:taxonomyMulti="true" ma:sspId="dab2b8ef-c951-45bf-a0d0-9b3f2fbb5ccb"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a0e180d50ff4423da66c611fe0af74a4 xmlns="6edf9311-6556-4af2-85ff-d57844cfe120">
      <Terms xmlns="http://schemas.microsoft.com/office/infopath/2007/PartnerControls"/>
    </a0e180d50ff4423da66c611fe0af74a4>
    <TaxCatchAll xmlns="6edf9311-6556-4af2-85ff-d57844cfe120" xsi:nil="true"/>
    <lcf76f155ced4ddcb4097134ff3c332f xmlns="d35b3e2b-d440-44dd-b9dd-e54a3943adc2">
      <Terms xmlns="http://schemas.microsoft.com/office/infopath/2007/PartnerControls"/>
    </lcf76f155ced4ddcb4097134ff3c332f>
    <_dlc_DocId xmlns="6edf9311-6556-4af2-85ff-d57844cfe120">2020-123998358-691</_dlc_DocId>
    <_dlc_DocIdUrl xmlns="6edf9311-6556-4af2-85ff-d57844cfe120">
      <Url>https://finansnorge.sharepoint.com/sites/intranett/arkiv/_layouts/15/DocIdRedir.aspx?ID=2020-123998358-691</Url>
      <Description>2020-123998358-691</Description>
    </_dlc_DocIdUrl>
  </documentManagement>
</p:properties>
</file>

<file path=customXml/itemProps1.xml><?xml version="1.0" encoding="utf-8"?>
<ds:datastoreItem xmlns:ds="http://schemas.openxmlformats.org/officeDocument/2006/customXml" ds:itemID="{1FF5B128-207A-43B4-A109-D489B95A915A}"/>
</file>

<file path=customXml/itemProps2.xml><?xml version="1.0" encoding="utf-8"?>
<ds:datastoreItem xmlns:ds="http://schemas.openxmlformats.org/officeDocument/2006/customXml" ds:itemID="{C2D8EA3A-9CFC-4CD0-8298-B1B3F0A04929}"/>
</file>

<file path=customXml/itemProps3.xml><?xml version="1.0" encoding="utf-8"?>
<ds:datastoreItem xmlns:ds="http://schemas.openxmlformats.org/officeDocument/2006/customXml" ds:itemID="{A726EBE9-D48D-4F9D-8F9B-86C1B579BAFF}"/>
</file>

<file path=customXml/itemProps4.xml><?xml version="1.0" encoding="utf-8"?>
<ds:datastoreItem xmlns:ds="http://schemas.openxmlformats.org/officeDocument/2006/customXml" ds:itemID="{621C5B0C-B5E1-4D09-AA0F-294C895901D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10</vt:i4>
      </vt:variant>
    </vt:vector>
  </HeadingPairs>
  <TitlesOfParts>
    <vt:vector size="33" baseType="lpstr">
      <vt:lpstr>Forside</vt:lpstr>
      <vt:lpstr>Innhold</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Tab19</vt:lpstr>
      <vt:lpstr>Tab20</vt:lpstr>
      <vt:lpstr>Tab21</vt:lpstr>
      <vt:lpstr>hittil_i_aar</vt:lpstr>
      <vt:lpstr>'Tab2'!Print_Area</vt:lpstr>
      <vt:lpstr>'Tab3'!Print_Area</vt:lpstr>
      <vt:lpstr>Print_Area</vt:lpstr>
      <vt:lpstr>pros_1</vt:lpstr>
      <vt:lpstr>pros_2</vt:lpstr>
      <vt:lpstr>aar</vt:lpstr>
      <vt:lpstr>aar_1</vt:lpstr>
      <vt:lpstr>aar_2</vt:lpstr>
      <vt:lpstr>aaret_i_alt</vt:lpstr>
    </vt:vector>
  </TitlesOfParts>
  <Company>FNH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Harald Moseby (kontakt infoavd)</dc:creator>
  <cp:lastModifiedBy>Espen Navrud</cp:lastModifiedBy>
  <cp:lastPrinted>2014-09-12T11:46:46Z</cp:lastPrinted>
  <dcterms:created xsi:type="dcterms:W3CDTF">2002-02-09T09:48:14Z</dcterms:created>
  <dcterms:modified xsi:type="dcterms:W3CDTF">2024-12-03T13:25:22Z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0x0101000C511E5DF31BAD48807550FE88829D9D0038FF55C83469DE4F9B7DCA1B89E318DA</vt:lpwstr>
  </property>
  <property fmtid="{D5CDD505-2E9C-101B-9397-08002B2CF9AE}" pid="3" name="_dlc_DocIdItemGuid">
    <vt:lpwstr>fd6a456f-4d55-4978-87f0-6f2f6a0bae95</vt:lpwstr>
  </property>
</Properties>
</file>